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Prognoza" sheetId="1" r:id="rId1"/>
    <sheet name="Lata poprzednie" sheetId="2" r:id="rId2"/>
    <sheet name="Startowa" sheetId="3" r:id="rId3"/>
    <sheet name="Przedsięwzięcia" sheetId="4" r:id="rId4"/>
    <sheet name="Ciągłość" sheetId="5" r:id="rId5"/>
    <sheet name="Arkusz1" sheetId="6" r:id="rId6"/>
  </sheets>
  <definedNames>
    <definedName name="_xlnm.Print_Titles" localSheetId="0">'Prognoza'!$5:$5</definedName>
  </definedNames>
  <calcPr fullCalcOnLoad="1"/>
</workbook>
</file>

<file path=xl/sharedStrings.xml><?xml version="1.0" encoding="utf-8"?>
<sst xmlns="http://schemas.openxmlformats.org/spreadsheetml/2006/main" count="503" uniqueCount="184">
  <si>
    <t>Wieloletnia Prognoza Finansowa  .............</t>
  </si>
  <si>
    <t>Tabela główna</t>
  </si>
  <si>
    <t>lp.</t>
  </si>
  <si>
    <t>Wyszczególnienie</t>
  </si>
  <si>
    <t>2010*</t>
  </si>
  <si>
    <t>I</t>
  </si>
  <si>
    <t>Dochody</t>
  </si>
  <si>
    <t>a</t>
  </si>
  <si>
    <t>bieżące</t>
  </si>
  <si>
    <t>b</t>
  </si>
  <si>
    <t>majątkowe</t>
  </si>
  <si>
    <t>w tym</t>
  </si>
  <si>
    <t>sprzedaż majątku</t>
  </si>
  <si>
    <t>II</t>
  </si>
  <si>
    <t>Wydatki</t>
  </si>
  <si>
    <t>obsługa długu</t>
  </si>
  <si>
    <t>gwarancje i poręczenia w roku budżetowym</t>
  </si>
  <si>
    <t>wynagrodzenia i składki od nich naliczane</t>
  </si>
  <si>
    <t>wydatki związane z funkcjonowaniem organów j.s.t.</t>
  </si>
  <si>
    <t xml:space="preserve">Przedsięwzięcia (projekty, programy, zadania wieloletnie) - jak w załączniku nr 2 </t>
  </si>
  <si>
    <t xml:space="preserve">Przedsięwzięcia  (ciągłość działania jednostki) - jak w załączniku nr 2 </t>
  </si>
  <si>
    <t>Przedsięwzięcia (wieloletnie poręczenia i gwarancje) - jak w załączniku nr 2</t>
  </si>
  <si>
    <t>Przedsięwzięcia (programy, projekty, zadania wieloletnie) - jak w załączniku nr 2.</t>
  </si>
  <si>
    <t>III</t>
  </si>
  <si>
    <t>Przychody</t>
  </si>
  <si>
    <t>zaciągany dług</t>
  </si>
  <si>
    <t>pożyczki</t>
  </si>
  <si>
    <t>kredyty</t>
  </si>
  <si>
    <t>emisja obligacji</t>
  </si>
  <si>
    <t>spłata udzielonych pożyczek</t>
  </si>
  <si>
    <t>c</t>
  </si>
  <si>
    <t>nadwyżka budżetowa z lat poprzednich</t>
  </si>
  <si>
    <t>d</t>
  </si>
  <si>
    <t>wolne środki</t>
  </si>
  <si>
    <t>IV</t>
  </si>
  <si>
    <t>Rozchody</t>
  </si>
  <si>
    <t>spłata długu</t>
  </si>
  <si>
    <t>wykup obligacji</t>
  </si>
  <si>
    <t>pożyczki do udzielenia</t>
  </si>
  <si>
    <t>V</t>
  </si>
  <si>
    <t>Wynik budżetu (+ nadwyżka; - deficyt)</t>
  </si>
  <si>
    <t>Va</t>
  </si>
  <si>
    <t>Finansowanie deficytu</t>
  </si>
  <si>
    <t>Vb</t>
  </si>
  <si>
    <t>Przeznaczenie nadwyżki</t>
  </si>
  <si>
    <t>spłata zaciągniętęgo długu</t>
  </si>
  <si>
    <t>udzielenie pożyczek</t>
  </si>
  <si>
    <t>VI</t>
  </si>
  <si>
    <t xml:space="preserve">Prognoza kwoty długu </t>
  </si>
  <si>
    <t>VII</t>
  </si>
  <si>
    <t>Relacja z art. 169 ustawy o finansach publicznych z dnia 30 czerwca 2005r (max 15%)</t>
  </si>
  <si>
    <t>x</t>
  </si>
  <si>
    <t>VIII</t>
  </si>
  <si>
    <t>Relacja z art. 170 ustawy o finansach publicznych z dnia 30 czerwca 2005r (max 60%)</t>
  </si>
  <si>
    <t>IX.</t>
  </si>
  <si>
    <t>Obciążenia spłatami wg art. 243 ust 1 ustawy o finansach publicznych - część wzoru w treści:                           (R + O)/D</t>
  </si>
  <si>
    <t>X.</t>
  </si>
  <si>
    <t>Limit obciążeń budżetu spłatą długu, kosztami jego obsługi oraz poręczeniami i gwarancjami - zgodnie z art. 243 ust. 1 ustawy o finansach publicznych - średnia z trzech poprzednich lat</t>
  </si>
  <si>
    <t>XI.</t>
  </si>
  <si>
    <t>Relacja o ktorej mowa w art. 243  ustawy z dnia 27 sierpnia 2009r o finansach publicznych  (poz. X minus poz. IX)- nie może być ze znakiem "minus"</t>
  </si>
  <si>
    <t>XII.</t>
  </si>
  <si>
    <t>Sposób sfinansowania długu</t>
  </si>
  <si>
    <t>dług do spłaty w danym roku</t>
  </si>
  <si>
    <t>dług spłacany z nadwyżki budżetowej, nadwyzki z lat poprzednich, spłacanych pożyczek i wolnych środków (pomniejszonych o pożyczki do udzielenia)</t>
  </si>
  <si>
    <t>dług spłacany nowozaciaganym długiem</t>
  </si>
  <si>
    <t>* wg sprawozdania za III kwartał.</t>
  </si>
  <si>
    <t>Wielkości kontrolne i informacyjne</t>
  </si>
  <si>
    <t>A.</t>
  </si>
  <si>
    <t>Limit obciążeń budżetu spłatą długu, kosztami jego obsługi oraz poręczeniami i gwarancjami-średnia z trzech lat</t>
  </si>
  <si>
    <t>B.</t>
  </si>
  <si>
    <t>Relacja o ktorej mowa w art. 243  ustawy z dnia 27 sierpnia 2009r o finansach publicznych (Dz. U. Nr 157, poz. 1240) - od roku 2014 nie może być ze znakiem "minus"</t>
  </si>
  <si>
    <t>C.</t>
  </si>
  <si>
    <t>(Dochody bieżące + sprzedaż majątku - wydatki bieżące) / dochody ogółem: (Db+Sm-Wb)/D - dla danego roku</t>
  </si>
  <si>
    <t>D.</t>
  </si>
  <si>
    <t>Równowaga budżetowa D+ P - W - R = 0</t>
  </si>
  <si>
    <t>E.</t>
  </si>
  <si>
    <t>Różnica dochody bieżące + nadwyżka z lat ubiegłych+ wolne środki - wydatki bieżące (art. 242 ust. 1 ufp) - od roku 2011 nie może być ze znakiem "minus"</t>
  </si>
  <si>
    <t>F.</t>
  </si>
  <si>
    <t>Obsługa długu związana z UE</t>
  </si>
  <si>
    <t>G.</t>
  </si>
  <si>
    <t>Spłata długu związana z UE</t>
  </si>
  <si>
    <t>H.</t>
  </si>
  <si>
    <t>Gwarancje i poręczenia związane z UE -sam. os. prawne</t>
  </si>
  <si>
    <t>I.</t>
  </si>
  <si>
    <t>Dług na koniec roku związany z UE.</t>
  </si>
  <si>
    <t>J.</t>
  </si>
  <si>
    <t>Relacja z art. 169 ustawy o finansach publicznych z dnia 30 czerwca 2005r (max 15%) bez UE</t>
  </si>
  <si>
    <t>K.</t>
  </si>
  <si>
    <t>Relacja z art. 170 ustawy o finansach publicznych z dnia 30 czerwca 2005r (max 60%) bez UE</t>
  </si>
  <si>
    <t>L.</t>
  </si>
  <si>
    <t>(R + O) / D bez UE</t>
  </si>
  <si>
    <t>Ł</t>
  </si>
  <si>
    <t>Relacja o ktorej mowa w art. 243  ustawy z dnia 27 sierpnia 2009r o finansach publicznych (Dz. U. Nr 157, poz. 1240) - od roku 2014 nie może być ze znakiem "minus" - bez UE</t>
  </si>
  <si>
    <t>M</t>
  </si>
  <si>
    <t xml:space="preserve">Przypadające na jednostkę kwoty zobowiązań związków j.s.t. </t>
  </si>
  <si>
    <t>Tabela startowa do WPF</t>
  </si>
  <si>
    <t>Dług na koniec 2010 roku</t>
  </si>
  <si>
    <t>Wielkości początkowe za lata 2007 - 2009 do obliczenia relacji, o której mowa w art. 243 ufp</t>
  </si>
  <si>
    <t>Lp.</t>
  </si>
  <si>
    <t>Dochody bieżące</t>
  </si>
  <si>
    <t>Sprzedaż majątku</t>
  </si>
  <si>
    <t>Wydatki bieżące</t>
  </si>
  <si>
    <t>Dochody ogółem</t>
  </si>
  <si>
    <t>e</t>
  </si>
  <si>
    <t>(Dochody bieżące+ sprzedaż majątku-wydatki bieżące)/ dochody ogółem</t>
  </si>
  <si>
    <t>Nazwa i cel przedsięwzięcia</t>
  </si>
  <si>
    <t>Jednostka organizacyjna odpowiedzialna za realizację lub koordynująca wykonywanie przedsięwzięcia</t>
  </si>
  <si>
    <t>Okres realizacji</t>
  </si>
  <si>
    <t>Łączne nakłady finansowe</t>
  </si>
  <si>
    <t>Nakłady w poszczególnych latach / Limit zobowiązań</t>
  </si>
  <si>
    <t>Umowy, o których mowa w art. 226, ust. 4 pkt 2 ufp (zapewnienie ciagłości dzialania jednostki)</t>
  </si>
  <si>
    <t>Jak w części B załącznika</t>
  </si>
  <si>
    <t>Przedsięwzięcia, o których mowa w art. 226, ust. 4 pkt 1 ufp (wydatki bieżące)</t>
  </si>
  <si>
    <t>Suma</t>
  </si>
  <si>
    <t>X</t>
  </si>
  <si>
    <t>Przedsięwzięcia, o których mowa w art. 226, ust. 4 pkt 1 ufp (wydatki majątkowe)</t>
  </si>
  <si>
    <t xml:space="preserve">Wieloletnie poręczenia i gwarancje, o których mowa w art. 226, ust. 4 pkt 3 ufp </t>
  </si>
  <si>
    <t>Łącznie ( I + II + III+IV)</t>
  </si>
  <si>
    <t>2010-2013</t>
  </si>
  <si>
    <t>Urząd Miejski</t>
  </si>
  <si>
    <t>2007-2014</t>
  </si>
  <si>
    <t>Administrowanie sysyemem informatycznym - Poprawa i ochrona systemu informatycznego -MOPS-ELKOMEX-98</t>
  </si>
  <si>
    <t>MOPS</t>
  </si>
  <si>
    <t>Administrowanie sysyemem informatycznym - Poprawa i ochrona systemu informatycznego -Asysta techniczna USCMOPS-ELKOMEX-98</t>
  </si>
  <si>
    <t>2010-2012</t>
  </si>
  <si>
    <t>Administrowanie sysyemem informatycznym - Poprawa i ochrona systemu informatycznego -WIZJANET</t>
  </si>
  <si>
    <t>2007-2011</t>
  </si>
  <si>
    <t>Budowa infrastruktury drogowej-Poprawa warunków komunikacyjnych i bezpieczeństwa ruchu drogowego -Modernizacja połączenia ul. Kościelnej z ul. Młyńską</t>
  </si>
  <si>
    <t>2009-2011</t>
  </si>
  <si>
    <t>2008-2013</t>
  </si>
  <si>
    <t>Budowa zaplecza sportowego-Poprawa warunków do rozwoju aktywnych form wypoczynku-Miejskie Centrum Kultury i Rekreacji w Strumieniu</t>
  </si>
  <si>
    <t>Budowa zaplecza sportowego-Poprawa warunków do rozwoju aktywnych form wypoczynku-Budowa obiektu sportowego na cele rekreacji sportowej wraz z zagospodarowaniem terenu przy LKS Orzeł w Zabłociu</t>
  </si>
  <si>
    <t>2008-2011</t>
  </si>
  <si>
    <t>Ochrona środowiska i zapobieganie zagrożeniom-Poprawa stanu środowiska-Rozbudowa i modernizacja oczyszczalni scieków w Strumieniu</t>
  </si>
  <si>
    <t>Ochrona środowiska i zapobieganie zagrożeniom-Poprawa stanu środowiska-Budowa sieci kanalizacyjnej w Gminie Strumień</t>
  </si>
  <si>
    <t>2007-2013</t>
  </si>
  <si>
    <t>Ochrona środowiska i zapobieganie zagrożeniom-Poprawa stanu środowiska-Budowa sieci kanalizacyjnej w rejonie ul. Łuczkiewicza w Strumieniu</t>
  </si>
  <si>
    <t>2010-2011</t>
  </si>
  <si>
    <t>Ochrona środowiska i zapobieganie zagrożeniom-Poprawa stanu środowiska-Odprowadzenie wód deszczowych z terenu Gminy Strumień</t>
  </si>
  <si>
    <t>2011-2014</t>
  </si>
  <si>
    <t>Ochrona środowiska i zapobieganie zagrożeniom-Poprawa stanu środowiska-Odwodnienie osiedla w Drogomyślu wraz z odtworzeniem dróg</t>
  </si>
  <si>
    <t>2007-2012</t>
  </si>
  <si>
    <t>Ochrona środowiska i zapobieganie zagrożeniom-Poprawa stanu środowiska-Rozbudowa sieci kanalizacyjnej oczyszczalni scieków w Strumieniu- bud.kanal.sanit.grawit.tłoczonej w Strumieniu, Zbytkowie i Bąkowie</t>
  </si>
  <si>
    <t>Budowa infrastruktury drogowej-Poprawa warunków komunikacyjnych i bezpieczeństwa ruchu drogowego -Budowa chodnika przy ul. Wyzwolenia w Zbytkowie</t>
  </si>
  <si>
    <t>2011-2012</t>
  </si>
  <si>
    <t>2009-2013</t>
  </si>
  <si>
    <t>Budowa infrastruktury drogowej-Poprawa warunków komunikacyjnych i bezpieczeństwa ruchu drogowego -Modernizacja ul. Rybiej w Bąkowie</t>
  </si>
  <si>
    <t>Budowa infrastruktury drogowej-Poprawa warunków komunikacyjnych i bezpieczeństwa ruchu drogowego -Budowa ogólnodostępnego parkingu przy ul. Osiedlowej w Strumieniu</t>
  </si>
  <si>
    <t>Budowa zaplecza sportowego-Poprawa warunków do rozwoju aktywnych form wypoczynku-Dokończenie modernizacji boiska sportowego w Pruchnej</t>
  </si>
  <si>
    <t>Rewitalizacja i rozwój dziedzictwa kulturowego Podniesienie atrakcyjności i ożywienie społeczno-kulturalne-Modernizacja ratusza w Strumieniu</t>
  </si>
  <si>
    <t>Rewitalizacja i rozwój dziedzictwa kulturowego Podniesienie atrakcyjności i ożywienie społeczno-kulturalne-zagospodarowanie terenu przy parku</t>
  </si>
  <si>
    <t>Rozbudowa infrastruktury placówek oświatowych-Poprawa warunków edukacyjnych-Modernizacja ZS w Drogomyślu wraz z zagospodarowaniem terenu</t>
  </si>
  <si>
    <t>2011-2013</t>
  </si>
  <si>
    <t>Rozbudowa infrastruktury placówek oświatowych-Poprawa warunków edukacyjnych-Rozbudowa szkoły przy ZS w Pruchnej</t>
  </si>
  <si>
    <t>Rewitalizacja i rozwój dziedzictwa kulturowego Podniesienie atrakcyjności i ożywienie społeczno-kulturalne-Budatin Strumień, rewitalizacja i rozwój dziedzictwa kulturowego</t>
  </si>
  <si>
    <t>Rewitalizacja i rozwój dziedzictwa kulturowego Podniesienie atrakcyjności i ożywienie społeczno-kulturalne-Zagospodarowanie terenu przy budynku ośrodka zdrowia w Drogomyślu przy ul. Modrzewiowej</t>
  </si>
  <si>
    <t>Rewitalizacja i rozwój dziedzictwa kulturowego Podniesienie atrakcyjności i ożywienie społeczno-kulturalne-Rewitalizacja zabytkowej Starówki Strumieńskiej</t>
  </si>
  <si>
    <t>Rewitalizacja i rozwój dziedzictwa kulturowego Podniesienie atrakcyjności i ożywienie społeczno-kulturalne-Modernizacja Sali widowiskowej przy OSP w Bąkowie</t>
  </si>
  <si>
    <t>Rewitalizacja i rozwój dziedzictwa kulturowego Podniesienie atrakcyjności i ożywienie społeczno-kulturalne-Zagospodarowanie terenu wokół Gminnego Centrum Integracji Wsi w Pruchnej</t>
  </si>
  <si>
    <t>2009-2012</t>
  </si>
  <si>
    <t>Termomodernizacja budynków oświatowych-Zmniejszenie emisji szkodliwych związków do atmosfery-Termomodernizacja przedszkola w Zbytkowie wraz z zagospodarowaniem terenu</t>
  </si>
  <si>
    <t>Termomodernizacja budynków oświatowych-Zmniejszenie emisji szkodliwych związków do atmosfery-Termomodernizacja Zespołu Szkolno-Przedszkolnego w Bąkowie</t>
  </si>
  <si>
    <t>Budowa infrastruktury komunalnej - Zapobieganie zagrożeniom-Budowa kaplicy cmentarnej na cmentarzu w Strumieniu</t>
  </si>
  <si>
    <t>2007-2015</t>
  </si>
  <si>
    <t>Budowa infrastruktury drogowej-Poprawa warunków komunikacyjnych i bezpieczeństwa ruchu drogowego -Budowa parkingów wraz z zagospodarowaniem terenu  przy ul. Młyńskiej w Strumieniu</t>
  </si>
  <si>
    <t xml:space="preserve">                                                   Zmiana   Wieloletniej Prognozy Finansowej  2011-2022</t>
  </si>
  <si>
    <t xml:space="preserve">Łączne nakłady finansowe   </t>
  </si>
  <si>
    <t>Wykonanie za  2010</t>
  </si>
  <si>
    <t xml:space="preserve">Rewitalizacja i rozwój dziedzictwa kulturowego Podniesienie atrakcyjności i ożywienie społeczno-kulturalne-Kulturalne pogranicze-modernizacja  infrastruktury kulturowo-sportowej w Petrvaldzie, w Strumieniu i w Jasienicy
</t>
  </si>
  <si>
    <t>Administrowanie systemem informatycznym Gminy-Zapwenienie warunków technicznych do realizacji zadań Urzędu-Przystosowanie systemu informatycznego gminnej admin.samorz. (SEKAP)</t>
  </si>
  <si>
    <t>Administrowanie systemem informatycznym Gminy-Zapwenienie warunków technicznych do realizacji zadań Urzędu-Budowa sieci WiMax na terenie gminy Strumień</t>
  </si>
  <si>
    <t>Termomodernizacja budynków oświatowych-Zmniejszenie emisji szkodliwych związków do atmosfery-Termomodernizacja przedszkola przy ul. Młyńskiej w Strumieniu</t>
  </si>
  <si>
    <t xml:space="preserve">Budowa infrastruktury drogowej-Poprawa warunków komunikacyjnych i bezpieczeństwa ruchu drogowego -Poprawa bezpieczeństwa ruchu drogowego pomiędzy DW nr 939 i DP nr S 2666 poprzez przebudowę drogi nr 611024 S w miejscowości Strumień” </t>
  </si>
  <si>
    <t>Gmina Strumień /Zespół Obsługi Szkół</t>
  </si>
  <si>
    <t>Projekt:"Nowe kwalifikacje=nowe możliwości dla mieszkańców Gminy Strumień"</t>
  </si>
  <si>
    <t>Projekt:" Indywidualizacja w Gminie Strumień drogą do sukcesu"</t>
  </si>
  <si>
    <t>Projekt:"Bądź mobilny-kurs prawa jazdy kat.B dla mieszkańców Bąkowa, Drogomyśla i Pruchnej"</t>
  </si>
  <si>
    <t>Projekt:"Bądź mobilny-kurs prawa jazdy kat.B dla mieszkańców Strumienia, Zabłocia i Zbytkowa"</t>
  </si>
  <si>
    <t>Projekt:" Bądź aktywny w Gminie Strumień!"</t>
  </si>
  <si>
    <t>Rozbudowa infrastruktury placówek oświatowych-Poprawa warunków edukacyjnych-Termomodernizacja Zespołu Szkolno Przedszkolnego w Zabłociu wraz z zagospodarowaniem terenu</t>
  </si>
  <si>
    <t>Załacznik Nr 1 do Zarządzenia Nr 245/2011z  dnia 30 września   2011</t>
  </si>
  <si>
    <t>Załącznik nr 2 do Wieloletniej Prognozy Finansowej -Zarządzenie Nr 245/2011 z dnia 30 września 2011część B</t>
  </si>
  <si>
    <t>Załącznik nr 2 do Zarządzenia Nr 245 /2011 z dnia 30 września   2011  - część A</t>
  </si>
  <si>
    <t>Budowa zaplecza sportowego-Poprawa warunków do rozwoju aktywnych form wypoczynku-Budowa terenu rekreacyjno-sportowego w Strumieniu, Etap 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</si>
</sst>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"/>
    <numFmt numFmtId="166" formatCode="0.00;[Red]0.00"/>
  </numFmts>
  <fonts count="41">
    <font>
      <sz val="10"/>
      <name val="Arial CE"/>
      <family val="2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0"/>
      <color indexed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medium"/>
      <right style="thin"/>
      <top style="thin">
        <color indexed="8"/>
      </top>
      <bottom style="thin"/>
    </border>
    <border>
      <left style="medium"/>
      <right style="medium"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/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thin"/>
    </border>
    <border>
      <left style="medium">
        <color indexed="8"/>
      </left>
      <right/>
      <top>
        <color indexed="63"/>
      </top>
      <bottom style="thin"/>
    </border>
    <border>
      <left style="medium"/>
      <right style="thin">
        <color indexed="8"/>
      </right>
      <top style="thin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0" fontId="0" fillId="33" borderId="0" xfId="0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vertical="center" wrapText="1"/>
      <protection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4" fontId="3" fillId="33" borderId="12" xfId="0" applyNumberFormat="1" applyFont="1" applyFill="1" applyBorder="1" applyAlignment="1" applyProtection="1">
      <alignment horizontal="center" vertical="center"/>
      <protection/>
    </xf>
    <xf numFmtId="3" fontId="3" fillId="33" borderId="13" xfId="0" applyNumberFormat="1" applyFont="1" applyFill="1" applyBorder="1" applyAlignment="1" applyProtection="1">
      <alignment horizontal="right" vertical="center"/>
      <protection/>
    </xf>
    <xf numFmtId="4" fontId="4" fillId="33" borderId="14" xfId="0" applyNumberFormat="1" applyFont="1" applyFill="1" applyBorder="1" applyAlignment="1" applyProtection="1">
      <alignment horizontal="center" vertical="center"/>
      <protection/>
    </xf>
    <xf numFmtId="4" fontId="4" fillId="33" borderId="15" xfId="0" applyNumberFormat="1" applyFont="1" applyFill="1" applyBorder="1" applyAlignment="1" applyProtection="1">
      <alignment vertical="center"/>
      <protection/>
    </xf>
    <xf numFmtId="4" fontId="4" fillId="33" borderId="16" xfId="0" applyNumberFormat="1" applyFont="1" applyFill="1" applyBorder="1" applyAlignment="1" applyProtection="1">
      <alignment vertical="center" wrapText="1"/>
      <protection/>
    </xf>
    <xf numFmtId="3" fontId="4" fillId="34" borderId="17" xfId="0" applyNumberFormat="1" applyFont="1" applyFill="1" applyBorder="1" applyAlignment="1" applyProtection="1">
      <alignment horizontal="right" vertical="center"/>
      <protection locked="0"/>
    </xf>
    <xf numFmtId="3" fontId="0" fillId="34" borderId="17" xfId="0" applyNumberFormat="1" applyFill="1" applyBorder="1" applyAlignment="1" applyProtection="1">
      <alignment horizontal="right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/>
    </xf>
    <xf numFmtId="4" fontId="0" fillId="33" borderId="15" xfId="0" applyNumberFormat="1" applyFont="1" applyFill="1" applyBorder="1" applyAlignment="1" applyProtection="1">
      <alignment horizontal="center" vertical="center"/>
      <protection/>
    </xf>
    <xf numFmtId="4" fontId="0" fillId="33" borderId="17" xfId="0" applyNumberFormat="1" applyFont="1" applyFill="1" applyBorder="1" applyAlignment="1" applyProtection="1">
      <alignment vertical="center" wrapText="1"/>
      <protection/>
    </xf>
    <xf numFmtId="4" fontId="3" fillId="33" borderId="14" xfId="0" applyNumberFormat="1" applyFont="1" applyFill="1" applyBorder="1" applyAlignment="1" applyProtection="1">
      <alignment horizontal="center" vertical="center"/>
      <protection/>
    </xf>
    <xf numFmtId="3" fontId="3" fillId="33" borderId="17" xfId="0" applyNumberFormat="1" applyFont="1" applyFill="1" applyBorder="1" applyAlignment="1" applyProtection="1">
      <alignment horizontal="right" vertical="center"/>
      <protection/>
    </xf>
    <xf numFmtId="4" fontId="0" fillId="33" borderId="15" xfId="0" applyNumberFormat="1" applyFont="1" applyFill="1" applyBorder="1" applyAlignment="1" applyProtection="1">
      <alignment horizontal="center" vertical="center" textRotation="90"/>
      <protection/>
    </xf>
    <xf numFmtId="3" fontId="0" fillId="33" borderId="17" xfId="0" applyNumberFormat="1" applyFill="1" applyBorder="1" applyAlignment="1" applyProtection="1">
      <alignment horizontal="right" vertical="center"/>
      <protection/>
    </xf>
    <xf numFmtId="3" fontId="0" fillId="0" borderId="17" xfId="0" applyNumberFormat="1" applyFill="1" applyBorder="1" applyAlignment="1" applyProtection="1">
      <alignment horizontal="right" vertical="center"/>
      <protection locked="0"/>
    </xf>
    <xf numFmtId="0" fontId="0" fillId="33" borderId="13" xfId="0" applyFont="1" applyFill="1" applyBorder="1" applyAlignment="1" applyProtection="1">
      <alignment vertical="center" wrapText="1"/>
      <protection/>
    </xf>
    <xf numFmtId="3" fontId="4" fillId="33" borderId="17" xfId="0" applyNumberFormat="1" applyFont="1" applyFill="1" applyBorder="1" applyAlignment="1" applyProtection="1">
      <alignment horizontal="right" vertical="center"/>
      <protection/>
    </xf>
    <xf numFmtId="4" fontId="0" fillId="33" borderId="15" xfId="0" applyNumberFormat="1" applyFill="1" applyBorder="1" applyAlignment="1" applyProtection="1">
      <alignment vertical="center"/>
      <protection/>
    </xf>
    <xf numFmtId="4" fontId="0" fillId="33" borderId="16" xfId="0" applyNumberFormat="1" applyFill="1" applyBorder="1" applyAlignment="1" applyProtection="1">
      <alignment vertical="center" wrapText="1"/>
      <protection/>
    </xf>
    <xf numFmtId="3" fontId="0" fillId="34" borderId="17" xfId="0" applyNumberFormat="1" applyFill="1" applyBorder="1" applyAlignment="1" applyProtection="1">
      <alignment horizontal="right" vertical="center"/>
      <protection/>
    </xf>
    <xf numFmtId="4" fontId="3" fillId="33" borderId="15" xfId="0" applyNumberFormat="1" applyFont="1" applyFill="1" applyBorder="1" applyAlignment="1" applyProtection="1">
      <alignment vertical="center"/>
      <protection/>
    </xf>
    <xf numFmtId="4" fontId="3" fillId="33" borderId="16" xfId="0" applyNumberFormat="1" applyFont="1" applyFill="1" applyBorder="1" applyAlignment="1" applyProtection="1">
      <alignment vertical="center" wrapText="1"/>
      <protection/>
    </xf>
    <xf numFmtId="4" fontId="0" fillId="34" borderId="17" xfId="0" applyNumberFormat="1" applyFill="1" applyBorder="1" applyAlignment="1" applyProtection="1">
      <alignment horizontal="right" vertical="center"/>
      <protection/>
    </xf>
    <xf numFmtId="10" fontId="3" fillId="33" borderId="17" xfId="0" applyNumberFormat="1" applyFont="1" applyFill="1" applyBorder="1" applyAlignment="1" applyProtection="1">
      <alignment horizontal="center" vertical="center"/>
      <protection/>
    </xf>
    <xf numFmtId="4" fontId="3" fillId="33" borderId="18" xfId="0" applyNumberFormat="1" applyFont="1" applyFill="1" applyBorder="1" applyAlignment="1" applyProtection="1">
      <alignment horizontal="center" vertical="center"/>
      <protection/>
    </xf>
    <xf numFmtId="164" fontId="3" fillId="33" borderId="19" xfId="0" applyNumberFormat="1" applyFont="1" applyFill="1" applyBorder="1" applyAlignment="1" applyProtection="1">
      <alignment horizontal="center" vertical="center"/>
      <protection/>
    </xf>
    <xf numFmtId="4" fontId="3" fillId="33" borderId="19" xfId="0" applyNumberFormat="1" applyFont="1" applyFill="1" applyBorder="1" applyAlignment="1" applyProtection="1">
      <alignment horizontal="center" vertical="center"/>
      <protection/>
    </xf>
    <xf numFmtId="4" fontId="3" fillId="33" borderId="20" xfId="0" applyNumberFormat="1" applyFont="1" applyFill="1" applyBorder="1" applyAlignment="1" applyProtection="1">
      <alignment horizontal="center" vertical="center"/>
      <protection/>
    </xf>
    <xf numFmtId="4" fontId="3" fillId="33" borderId="17" xfId="0" applyNumberFormat="1" applyFont="1" applyFill="1" applyBorder="1" applyAlignment="1" applyProtection="1">
      <alignment horizontal="left" vertical="center"/>
      <protection/>
    </xf>
    <xf numFmtId="4" fontId="3" fillId="33" borderId="17" xfId="0" applyNumberFormat="1" applyFont="1" applyFill="1" applyBorder="1" applyAlignment="1" applyProtection="1">
      <alignment horizontal="left" vertical="center" wrapText="1"/>
      <protection/>
    </xf>
    <xf numFmtId="4" fontId="3" fillId="33" borderId="21" xfId="0" applyNumberFormat="1" applyFont="1" applyFill="1" applyBorder="1" applyAlignment="1" applyProtection="1">
      <alignment horizontal="left" vertical="center"/>
      <protection/>
    </xf>
    <xf numFmtId="3" fontId="4" fillId="33" borderId="21" xfId="0" applyNumberFormat="1" applyFont="1" applyFill="1" applyBorder="1" applyAlignment="1" applyProtection="1">
      <alignment horizontal="right" vertical="center"/>
      <protection/>
    </xf>
    <xf numFmtId="4" fontId="4" fillId="33" borderId="0" xfId="0" applyNumberFormat="1" applyFont="1" applyFill="1" applyBorder="1" applyAlignment="1" applyProtection="1">
      <alignment horizontal="left" vertical="center"/>
      <protection/>
    </xf>
    <xf numFmtId="4" fontId="4" fillId="33" borderId="0" xfId="0" applyNumberFormat="1" applyFont="1" applyFill="1" applyBorder="1" applyAlignment="1" applyProtection="1">
      <alignment horizontal="left" vertical="center" textRotation="180"/>
      <protection/>
    </xf>
    <xf numFmtId="3" fontId="4" fillId="33" borderId="0" xfId="0" applyNumberFormat="1" applyFont="1" applyFill="1" applyBorder="1" applyAlignment="1" applyProtection="1">
      <alignment horizontal="right" vertical="center"/>
      <protection/>
    </xf>
    <xf numFmtId="4" fontId="0" fillId="33" borderId="22" xfId="0" applyNumberFormat="1" applyFont="1" applyFill="1" applyBorder="1" applyAlignment="1" applyProtection="1">
      <alignment horizontal="center" vertical="center"/>
      <protection/>
    </xf>
    <xf numFmtId="164" fontId="0" fillId="33" borderId="13" xfId="0" applyNumberFormat="1" applyFill="1" applyBorder="1" applyAlignment="1" applyProtection="1">
      <alignment horizontal="center" vertical="center"/>
      <protection/>
    </xf>
    <xf numFmtId="4" fontId="0" fillId="33" borderId="13" xfId="0" applyNumberFormat="1" applyFont="1" applyFill="1" applyBorder="1" applyAlignment="1" applyProtection="1">
      <alignment horizontal="center" vertical="center"/>
      <protection/>
    </xf>
    <xf numFmtId="4" fontId="0" fillId="33" borderId="23" xfId="0" applyNumberFormat="1" applyFont="1" applyFill="1" applyBorder="1" applyAlignment="1" applyProtection="1">
      <alignment horizontal="center" vertical="center"/>
      <protection/>
    </xf>
    <xf numFmtId="164" fontId="0" fillId="33" borderId="17" xfId="0" applyNumberFormat="1" applyFill="1" applyBorder="1" applyAlignment="1" applyProtection="1">
      <alignment horizontal="center" vertical="center"/>
      <protection/>
    </xf>
    <xf numFmtId="3" fontId="0" fillId="33" borderId="17" xfId="0" applyNumberFormat="1" applyFill="1" applyBorder="1" applyAlignment="1" applyProtection="1">
      <alignment horizontal="center" vertical="center"/>
      <protection/>
    </xf>
    <xf numFmtId="4" fontId="0" fillId="33" borderId="20" xfId="0" applyNumberFormat="1" applyFont="1" applyFill="1" applyBorder="1" applyAlignment="1" applyProtection="1">
      <alignment horizontal="center" vertical="center"/>
      <protection/>
    </xf>
    <xf numFmtId="3" fontId="0" fillId="33" borderId="19" xfId="0" applyNumberFormat="1" applyFont="1" applyFill="1" applyBorder="1" applyAlignment="1" applyProtection="1">
      <alignment vertical="center"/>
      <protection/>
    </xf>
    <xf numFmtId="3" fontId="0" fillId="0" borderId="17" xfId="0" applyNumberFormat="1" applyFont="1" applyBorder="1" applyAlignment="1" applyProtection="1">
      <alignment vertical="center"/>
      <protection locked="0"/>
    </xf>
    <xf numFmtId="10" fontId="0" fillId="0" borderId="17" xfId="0" applyNumberFormat="1" applyFont="1" applyBorder="1" applyAlignment="1" applyProtection="1">
      <alignment horizontal="center" vertical="center"/>
      <protection locked="0"/>
    </xf>
    <xf numFmtId="10" fontId="0" fillId="33" borderId="17" xfId="0" applyNumberFormat="1" applyFont="1" applyFill="1" applyBorder="1" applyAlignment="1" applyProtection="1">
      <alignment horizontal="center" vertical="center"/>
      <protection/>
    </xf>
    <xf numFmtId="164" fontId="0" fillId="33" borderId="17" xfId="0" applyNumberFormat="1" applyFont="1" applyFill="1" applyBorder="1" applyAlignment="1" applyProtection="1">
      <alignment horizontal="center" vertical="center"/>
      <protection/>
    </xf>
    <xf numFmtId="164" fontId="0" fillId="33" borderId="19" xfId="0" applyNumberFormat="1" applyFont="1" applyFill="1" applyBorder="1" applyAlignment="1" applyProtection="1">
      <alignment horizontal="center" vertical="center"/>
      <protection/>
    </xf>
    <xf numFmtId="4" fontId="0" fillId="33" borderId="24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 locked="0"/>
    </xf>
    <xf numFmtId="4" fontId="3" fillId="33" borderId="13" xfId="0" applyNumberFormat="1" applyFont="1" applyFill="1" applyBorder="1" applyAlignment="1" applyProtection="1">
      <alignment horizontal="right" vertical="center"/>
      <protection/>
    </xf>
    <xf numFmtId="4" fontId="4" fillId="34" borderId="17" xfId="0" applyNumberFormat="1" applyFont="1" applyFill="1" applyBorder="1" applyAlignment="1" applyProtection="1">
      <alignment horizontal="right" vertical="center"/>
      <protection locked="0"/>
    </xf>
    <xf numFmtId="4" fontId="3" fillId="33" borderId="17" xfId="0" applyNumberFormat="1" applyFont="1" applyFill="1" applyBorder="1" applyAlignment="1" applyProtection="1">
      <alignment horizontal="right" vertical="center"/>
      <protection/>
    </xf>
    <xf numFmtId="4" fontId="0" fillId="34" borderId="17" xfId="0" applyNumberFormat="1" applyFill="1" applyBorder="1" applyAlignment="1" applyProtection="1">
      <alignment horizontal="right" vertical="center"/>
      <protection locked="0"/>
    </xf>
    <xf numFmtId="2" fontId="0" fillId="0" borderId="0" xfId="0" applyNumberFormat="1" applyAlignment="1">
      <alignment/>
    </xf>
    <xf numFmtId="4" fontId="0" fillId="33" borderId="17" xfId="0" applyNumberFormat="1" applyFill="1" applyBorder="1" applyAlignment="1" applyProtection="1">
      <alignment horizontal="right" vertical="center"/>
      <protection/>
    </xf>
    <xf numFmtId="4" fontId="4" fillId="33" borderId="17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left" wrapText="1"/>
    </xf>
    <xf numFmtId="0" fontId="0" fillId="33" borderId="0" xfId="0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33" borderId="2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vertical="center" wrapText="1"/>
    </xf>
    <xf numFmtId="4" fontId="0" fillId="33" borderId="21" xfId="0" applyNumberFormat="1" applyFill="1" applyBorder="1" applyAlignment="1">
      <alignment vertical="center"/>
    </xf>
    <xf numFmtId="4" fontId="0" fillId="33" borderId="26" xfId="0" applyNumberFormat="1" applyFill="1" applyBorder="1" applyAlignment="1">
      <alignment vertical="center"/>
    </xf>
    <xf numFmtId="0" fontId="0" fillId="33" borderId="0" xfId="0" applyFont="1" applyFill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vertical="center" wrapText="1"/>
    </xf>
    <xf numFmtId="0" fontId="0" fillId="33" borderId="17" xfId="0" applyFill="1" applyBorder="1" applyAlignment="1">
      <alignment horizontal="center" vertical="center"/>
    </xf>
    <xf numFmtId="49" fontId="0" fillId="33" borderId="17" xfId="0" applyNumberFormat="1" applyFont="1" applyFill="1" applyBorder="1" applyAlignment="1">
      <alignment horizontal="center" vertical="center" wrapText="1"/>
    </xf>
    <xf numFmtId="3" fontId="0" fillId="33" borderId="17" xfId="0" applyNumberFormat="1" applyFill="1" applyBorder="1" applyAlignment="1">
      <alignment horizontal="center" vertical="center"/>
    </xf>
    <xf numFmtId="0" fontId="0" fillId="33" borderId="16" xfId="0" applyFill="1" applyBorder="1" applyAlignment="1">
      <alignment vertical="center" wrapText="1"/>
    </xf>
    <xf numFmtId="0" fontId="0" fillId="33" borderId="19" xfId="0" applyFill="1" applyBorder="1" applyAlignment="1">
      <alignment horizontal="center" vertical="center"/>
    </xf>
    <xf numFmtId="3" fontId="0" fillId="34" borderId="19" xfId="0" applyNumberFormat="1" applyFill="1" applyBorder="1" applyAlignment="1">
      <alignment horizontal="center" vertical="center"/>
    </xf>
    <xf numFmtId="3" fontId="0" fillId="34" borderId="28" xfId="0" applyNumberFormat="1" applyFill="1" applyBorder="1" applyAlignment="1">
      <alignment horizontal="center" vertical="center"/>
    </xf>
    <xf numFmtId="3" fontId="0" fillId="34" borderId="29" xfId="0" applyNumberForma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/>
    </xf>
    <xf numFmtId="3" fontId="3" fillId="33" borderId="17" xfId="0" applyNumberFormat="1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3" fontId="3" fillId="33" borderId="29" xfId="0" applyNumberFormat="1" applyFont="1" applyFill="1" applyBorder="1" applyAlignment="1">
      <alignment horizontal="center" vertical="center"/>
    </xf>
    <xf numFmtId="0" fontId="0" fillId="33" borderId="30" xfId="0" applyFill="1" applyBorder="1" applyAlignment="1">
      <alignment vertical="center" wrapText="1"/>
    </xf>
    <xf numFmtId="3" fontId="0" fillId="34" borderId="31" xfId="0" applyNumberFormat="1" applyFill="1" applyBorder="1" applyAlignment="1">
      <alignment horizontal="center" vertical="center"/>
    </xf>
    <xf numFmtId="0" fontId="0" fillId="33" borderId="16" xfId="0" applyFont="1" applyFill="1" applyBorder="1" applyAlignment="1">
      <alignment vertical="center" wrapText="1"/>
    </xf>
    <xf numFmtId="3" fontId="0" fillId="34" borderId="17" xfId="0" applyNumberFormat="1" applyFill="1" applyBorder="1" applyAlignment="1">
      <alignment horizontal="center" vertical="center"/>
    </xf>
    <xf numFmtId="3" fontId="0" fillId="34" borderId="15" xfId="0" applyNumberForma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center" vertical="center"/>
    </xf>
    <xf numFmtId="49" fontId="0" fillId="33" borderId="16" xfId="0" applyNumberFormat="1" applyFill="1" applyBorder="1" applyAlignment="1">
      <alignment vertical="center" wrapText="1"/>
    </xf>
    <xf numFmtId="3" fontId="0" fillId="34" borderId="33" xfId="0" applyNumberFormat="1" applyFill="1" applyBorder="1" applyAlignment="1" applyProtection="1">
      <alignment horizontal="right"/>
      <protection locked="0"/>
    </xf>
    <xf numFmtId="0" fontId="3" fillId="33" borderId="21" xfId="0" applyFont="1" applyFill="1" applyBorder="1" applyAlignment="1">
      <alignment horizontal="center" vertical="center"/>
    </xf>
    <xf numFmtId="3" fontId="3" fillId="33" borderId="26" xfId="0" applyNumberFormat="1" applyFont="1" applyFill="1" applyBorder="1" applyAlignment="1">
      <alignment horizontal="right" vertical="center"/>
    </xf>
    <xf numFmtId="0" fontId="3" fillId="34" borderId="0" xfId="0" applyFont="1" applyFill="1" applyAlignment="1">
      <alignment/>
    </xf>
    <xf numFmtId="4" fontId="4" fillId="34" borderId="34" xfId="0" applyNumberFormat="1" applyFont="1" applyFill="1" applyBorder="1" applyAlignment="1" applyProtection="1">
      <alignment horizontal="right" vertical="center"/>
      <protection locked="0"/>
    </xf>
    <xf numFmtId="165" fontId="0" fillId="34" borderId="28" xfId="0" applyNumberFormat="1" applyFill="1" applyBorder="1" applyAlignment="1">
      <alignment horizontal="center" vertical="center"/>
    </xf>
    <xf numFmtId="3" fontId="3" fillId="33" borderId="35" xfId="0" applyNumberFormat="1" applyFont="1" applyFill="1" applyBorder="1" applyAlignment="1" applyProtection="1">
      <alignment horizontal="right" vertical="center"/>
      <protection/>
    </xf>
    <xf numFmtId="3" fontId="4" fillId="34" borderId="15" xfId="0" applyNumberFormat="1" applyFont="1" applyFill="1" applyBorder="1" applyAlignment="1" applyProtection="1">
      <alignment horizontal="right" vertical="center"/>
      <protection locked="0"/>
    </xf>
    <xf numFmtId="3" fontId="0" fillId="34" borderId="15" xfId="0" applyNumberFormat="1" applyFill="1" applyBorder="1" applyAlignment="1" applyProtection="1">
      <alignment horizontal="right" vertical="center"/>
      <protection locked="0"/>
    </xf>
    <xf numFmtId="3" fontId="3" fillId="33" borderId="15" xfId="0" applyNumberFormat="1" applyFont="1" applyFill="1" applyBorder="1" applyAlignment="1" applyProtection="1">
      <alignment horizontal="right" vertical="center"/>
      <protection/>
    </xf>
    <xf numFmtId="3" fontId="4" fillId="33" borderId="15" xfId="0" applyNumberFormat="1" applyFont="1" applyFill="1" applyBorder="1" applyAlignment="1" applyProtection="1">
      <alignment horizontal="right" vertical="center"/>
      <protection/>
    </xf>
    <xf numFmtId="164" fontId="3" fillId="33" borderId="28" xfId="0" applyNumberFormat="1" applyFont="1" applyFill="1" applyBorder="1" applyAlignment="1" applyProtection="1">
      <alignment horizontal="center" vertical="center"/>
      <protection/>
    </xf>
    <xf numFmtId="4" fontId="0" fillId="33" borderId="35" xfId="0" applyNumberFormat="1" applyFont="1" applyFill="1" applyBorder="1" applyAlignment="1" applyProtection="1">
      <alignment horizontal="center" vertical="center"/>
      <protection/>
    </xf>
    <xf numFmtId="10" fontId="0" fillId="0" borderId="15" xfId="0" applyNumberFormat="1" applyFont="1" applyBorder="1" applyAlignment="1" applyProtection="1">
      <alignment horizontal="center" vertical="center"/>
      <protection locked="0"/>
    </xf>
    <xf numFmtId="10" fontId="0" fillId="33" borderId="15" xfId="0" applyNumberFormat="1" applyFont="1" applyFill="1" applyBorder="1" applyAlignment="1" applyProtection="1">
      <alignment horizontal="center" vertical="center"/>
      <protection/>
    </xf>
    <xf numFmtId="164" fontId="0" fillId="33" borderId="15" xfId="0" applyNumberFormat="1" applyFont="1" applyFill="1" applyBorder="1" applyAlignment="1" applyProtection="1">
      <alignment horizontal="center" vertical="center"/>
      <protection/>
    </xf>
    <xf numFmtId="164" fontId="0" fillId="33" borderId="28" xfId="0" applyNumberFormat="1" applyFont="1" applyFill="1" applyBorder="1" applyAlignment="1" applyProtection="1">
      <alignment horizontal="center" vertical="center"/>
      <protection/>
    </xf>
    <xf numFmtId="166" fontId="4" fillId="34" borderId="36" xfId="0" applyNumberFormat="1" applyFont="1" applyFill="1" applyBorder="1" applyAlignment="1" applyProtection="1">
      <alignment horizontal="right" vertical="center"/>
      <protection locked="0"/>
    </xf>
    <xf numFmtId="166" fontId="0" fillId="34" borderId="36" xfId="0" applyNumberFormat="1" applyFill="1" applyBorder="1" applyAlignment="1" applyProtection="1">
      <alignment horizontal="right" vertical="center"/>
      <protection locked="0"/>
    </xf>
    <xf numFmtId="166" fontId="0" fillId="33" borderId="36" xfId="0" applyNumberFormat="1" applyFill="1" applyBorder="1" applyAlignment="1" applyProtection="1">
      <alignment horizontal="right" vertical="center"/>
      <protection/>
    </xf>
    <xf numFmtId="166" fontId="0" fillId="33" borderId="36" xfId="0" applyNumberFormat="1" applyFill="1" applyBorder="1" applyAlignment="1" applyProtection="1">
      <alignment horizontal="right" vertical="center"/>
      <protection locked="0"/>
    </xf>
    <xf numFmtId="166" fontId="3" fillId="33" borderId="36" xfId="0" applyNumberFormat="1" applyFont="1" applyFill="1" applyBorder="1" applyAlignment="1" applyProtection="1">
      <alignment horizontal="right" vertical="center"/>
      <protection/>
    </xf>
    <xf numFmtId="166" fontId="4" fillId="33" borderId="36" xfId="0" applyNumberFormat="1" applyFont="1" applyFill="1" applyBorder="1" applyAlignment="1" applyProtection="1">
      <alignment horizontal="right" vertical="center"/>
      <protection/>
    </xf>
    <xf numFmtId="2" fontId="0" fillId="33" borderId="17" xfId="0" applyNumberFormat="1" applyFill="1" applyBorder="1" applyAlignment="1">
      <alignment horizontal="center" vertical="center"/>
    </xf>
    <xf numFmtId="2" fontId="0" fillId="33" borderId="37" xfId="0" applyNumberFormat="1" applyFill="1" applyBorder="1" applyAlignment="1">
      <alignment horizontal="center" vertical="center"/>
    </xf>
    <xf numFmtId="2" fontId="0" fillId="33" borderId="33" xfId="0" applyNumberFormat="1" applyFill="1" applyBorder="1" applyAlignment="1">
      <alignment horizontal="center" vertical="center"/>
    </xf>
    <xf numFmtId="4" fontId="5" fillId="33" borderId="32" xfId="0" applyNumberFormat="1" applyFont="1" applyFill="1" applyBorder="1" applyAlignment="1">
      <alignment horizontal="center" vertical="center"/>
    </xf>
    <xf numFmtId="4" fontId="0" fillId="33" borderId="19" xfId="0" applyNumberFormat="1" applyFill="1" applyBorder="1" applyAlignment="1">
      <alignment horizontal="center" vertical="center"/>
    </xf>
    <xf numFmtId="4" fontId="0" fillId="34" borderId="19" xfId="0" applyNumberFormat="1" applyFill="1" applyBorder="1" applyAlignment="1">
      <alignment horizontal="center" vertical="center"/>
    </xf>
    <xf numFmtId="4" fontId="0" fillId="34" borderId="28" xfId="0" applyNumberFormat="1" applyFill="1" applyBorder="1" applyAlignment="1">
      <alignment horizontal="center" vertical="center"/>
    </xf>
    <xf numFmtId="4" fontId="3" fillId="33" borderId="17" xfId="0" applyNumberFormat="1" applyFont="1" applyFill="1" applyBorder="1" applyAlignment="1">
      <alignment horizontal="center" vertical="center"/>
    </xf>
    <xf numFmtId="4" fontId="3" fillId="34" borderId="17" xfId="0" applyNumberFormat="1" applyFont="1" applyFill="1" applyBorder="1" applyAlignment="1">
      <alignment horizontal="center" vertical="center"/>
    </xf>
    <xf numFmtId="4" fontId="3" fillId="34" borderId="15" xfId="0" applyNumberFormat="1" applyFont="1" applyFill="1" applyBorder="1" applyAlignment="1">
      <alignment horizontal="center" vertical="center"/>
    </xf>
    <xf numFmtId="4" fontId="0" fillId="33" borderId="17" xfId="0" applyNumberFormat="1" applyFill="1" applyBorder="1" applyAlignment="1">
      <alignment horizontal="right" vertical="center"/>
    </xf>
    <xf numFmtId="4" fontId="0" fillId="34" borderId="35" xfId="0" applyNumberFormat="1" applyFill="1" applyBorder="1" applyAlignment="1" applyProtection="1">
      <alignment horizontal="right" vertical="center"/>
      <protection locked="0"/>
    </xf>
    <xf numFmtId="4" fontId="3" fillId="33" borderId="21" xfId="0" applyNumberFormat="1" applyFont="1" applyFill="1" applyBorder="1" applyAlignment="1">
      <alignment horizontal="right" vertical="center"/>
    </xf>
    <xf numFmtId="4" fontId="3" fillId="33" borderId="27" xfId="0" applyNumberFormat="1" applyFont="1" applyFill="1" applyBorder="1" applyAlignment="1">
      <alignment horizontal="right" vertical="center"/>
    </xf>
    <xf numFmtId="0" fontId="0" fillId="33" borderId="38" xfId="0" applyFill="1" applyBorder="1" applyAlignment="1" applyProtection="1">
      <alignment horizontal="center" vertical="center"/>
      <protection/>
    </xf>
    <xf numFmtId="0" fontId="0" fillId="33" borderId="39" xfId="0" applyFill="1" applyBorder="1" applyAlignment="1" applyProtection="1">
      <alignment vertical="center"/>
      <protection/>
    </xf>
    <xf numFmtId="0" fontId="0" fillId="33" borderId="39" xfId="0" applyFill="1" applyBorder="1" applyAlignment="1" applyProtection="1">
      <alignment vertical="center" wrapText="1"/>
      <protection/>
    </xf>
    <xf numFmtId="0" fontId="0" fillId="33" borderId="39" xfId="0" applyFill="1" applyBorder="1" applyAlignment="1" applyProtection="1">
      <alignment vertical="center"/>
      <protection locked="0"/>
    </xf>
    <xf numFmtId="0" fontId="0" fillId="35" borderId="39" xfId="0" applyFill="1" applyBorder="1" applyAlignment="1" applyProtection="1">
      <alignment/>
      <protection locked="0"/>
    </xf>
    <xf numFmtId="0" fontId="0" fillId="33" borderId="4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3" borderId="41" xfId="0" applyFill="1" applyBorder="1" applyAlignment="1" applyProtection="1">
      <alignment horizontal="center" vertical="center"/>
      <protection/>
    </xf>
    <xf numFmtId="0" fontId="0" fillId="33" borderId="42" xfId="0" applyFill="1" applyBorder="1" applyAlignment="1" applyProtection="1">
      <alignment vertical="center"/>
      <protection/>
    </xf>
    <xf numFmtId="0" fontId="0" fillId="33" borderId="42" xfId="0" applyFill="1" applyBorder="1" applyAlignment="1" applyProtection="1">
      <alignment vertical="center" wrapText="1"/>
      <protection/>
    </xf>
    <xf numFmtId="0" fontId="0" fillId="33" borderId="42" xfId="0" applyFill="1" applyBorder="1" applyAlignment="1" applyProtection="1">
      <alignment vertical="center"/>
      <protection locked="0"/>
    </xf>
    <xf numFmtId="0" fontId="0" fillId="35" borderId="42" xfId="0" applyFill="1" applyBorder="1" applyAlignment="1" applyProtection="1">
      <alignment/>
      <protection locked="0"/>
    </xf>
    <xf numFmtId="0" fontId="0" fillId="36" borderId="43" xfId="0" applyFill="1" applyBorder="1" applyAlignment="1" applyProtection="1">
      <alignment horizontal="center" vertical="center"/>
      <protection/>
    </xf>
    <xf numFmtId="0" fontId="0" fillId="36" borderId="0" xfId="0" applyFill="1" applyBorder="1" applyAlignment="1" applyProtection="1">
      <alignment vertical="center"/>
      <protection/>
    </xf>
    <xf numFmtId="0" fontId="0" fillId="36" borderId="0" xfId="0" applyFill="1" applyBorder="1" applyAlignment="1" applyProtection="1">
      <alignment vertical="center" wrapText="1"/>
      <protection/>
    </xf>
    <xf numFmtId="0" fontId="0" fillId="36" borderId="0" xfId="0" applyFill="1" applyBorder="1" applyAlignment="1" applyProtection="1">
      <alignment vertical="center"/>
      <protection locked="0"/>
    </xf>
    <xf numFmtId="0" fontId="0" fillId="36" borderId="44" xfId="0" applyFill="1" applyBorder="1" applyAlignment="1" applyProtection="1">
      <alignment horizontal="center" vertical="center"/>
      <protection/>
    </xf>
    <xf numFmtId="0" fontId="0" fillId="36" borderId="45" xfId="0" applyFill="1" applyBorder="1" applyAlignment="1" applyProtection="1">
      <alignment vertical="center"/>
      <protection/>
    </xf>
    <xf numFmtId="0" fontId="0" fillId="36" borderId="45" xfId="0" applyFill="1" applyBorder="1" applyAlignment="1" applyProtection="1">
      <alignment vertical="center" wrapText="1"/>
      <protection/>
    </xf>
    <xf numFmtId="0" fontId="0" fillId="36" borderId="45" xfId="0" applyFill="1" applyBorder="1" applyAlignment="1" applyProtection="1">
      <alignment vertical="center"/>
      <protection locked="0"/>
    </xf>
    <xf numFmtId="0" fontId="0" fillId="35" borderId="45" xfId="0" applyFill="1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10" fontId="3" fillId="33" borderId="15" xfId="0" applyNumberFormat="1" applyFont="1" applyFill="1" applyBorder="1" applyAlignment="1" applyProtection="1">
      <alignment horizontal="center" vertical="center"/>
      <protection/>
    </xf>
    <xf numFmtId="4" fontId="3" fillId="33" borderId="28" xfId="0" applyNumberFormat="1" applyFont="1" applyFill="1" applyBorder="1" applyAlignment="1" applyProtection="1">
      <alignment horizontal="center" vertical="center"/>
      <protection/>
    </xf>
    <xf numFmtId="2" fontId="3" fillId="33" borderId="46" xfId="0" applyNumberFormat="1" applyFont="1" applyFill="1" applyBorder="1" applyAlignment="1" applyProtection="1">
      <alignment horizontal="right" vertical="center"/>
      <protection/>
    </xf>
    <xf numFmtId="2" fontId="4" fillId="34" borderId="47" xfId="0" applyNumberFormat="1" applyFont="1" applyFill="1" applyBorder="1" applyAlignment="1" applyProtection="1">
      <alignment horizontal="right" vertical="center"/>
      <protection locked="0"/>
    </xf>
    <xf numFmtId="2" fontId="0" fillId="34" borderId="47" xfId="0" applyNumberFormat="1" applyFill="1" applyBorder="1" applyAlignment="1" applyProtection="1">
      <alignment horizontal="right" vertical="center"/>
      <protection locked="0"/>
    </xf>
    <xf numFmtId="2" fontId="3" fillId="33" borderId="47" xfId="0" applyNumberFormat="1" applyFont="1" applyFill="1" applyBorder="1" applyAlignment="1" applyProtection="1">
      <alignment horizontal="right" vertical="center"/>
      <protection/>
    </xf>
    <xf numFmtId="2" fontId="0" fillId="0" borderId="47" xfId="0" applyNumberFormat="1" applyFill="1" applyBorder="1" applyAlignment="1" applyProtection="1">
      <alignment horizontal="right" vertical="center"/>
      <protection locked="0"/>
    </xf>
    <xf numFmtId="2" fontId="4" fillId="33" borderId="47" xfId="0" applyNumberFormat="1" applyFont="1" applyFill="1" applyBorder="1" applyAlignment="1" applyProtection="1">
      <alignment horizontal="right" vertical="center"/>
      <protection/>
    </xf>
    <xf numFmtId="4" fontId="0" fillId="34" borderId="47" xfId="0" applyNumberFormat="1" applyFill="1" applyBorder="1" applyAlignment="1" applyProtection="1">
      <alignment horizontal="right" vertical="center"/>
      <protection/>
    </xf>
    <xf numFmtId="10" fontId="3" fillId="33" borderId="47" xfId="0" applyNumberFormat="1" applyFont="1" applyFill="1" applyBorder="1" applyAlignment="1" applyProtection="1">
      <alignment horizontal="center" vertical="center"/>
      <protection/>
    </xf>
    <xf numFmtId="164" fontId="3" fillId="33" borderId="48" xfId="0" applyNumberFormat="1" applyFont="1" applyFill="1" applyBorder="1" applyAlignment="1" applyProtection="1">
      <alignment horizontal="center" vertical="center"/>
      <protection/>
    </xf>
    <xf numFmtId="4" fontId="3" fillId="33" borderId="48" xfId="0" applyNumberFormat="1" applyFont="1" applyFill="1" applyBorder="1" applyAlignment="1" applyProtection="1">
      <alignment horizontal="center" vertical="center"/>
      <protection/>
    </xf>
    <xf numFmtId="2" fontId="3" fillId="33" borderId="49" xfId="0" applyNumberFormat="1" applyFont="1" applyFill="1" applyBorder="1" applyAlignment="1" applyProtection="1">
      <alignment horizontal="right" vertical="center"/>
      <protection/>
    </xf>
    <xf numFmtId="2" fontId="4" fillId="34" borderId="50" xfId="0" applyNumberFormat="1" applyFont="1" applyFill="1" applyBorder="1" applyAlignment="1" applyProtection="1">
      <alignment horizontal="right" vertical="center"/>
      <protection locked="0"/>
    </xf>
    <xf numFmtId="2" fontId="0" fillId="34" borderId="50" xfId="0" applyNumberFormat="1" applyFill="1" applyBorder="1" applyAlignment="1" applyProtection="1">
      <alignment horizontal="right" vertical="center"/>
      <protection locked="0"/>
    </xf>
    <xf numFmtId="2" fontId="3" fillId="33" borderId="50" xfId="0" applyNumberFormat="1" applyFont="1" applyFill="1" applyBorder="1" applyAlignment="1" applyProtection="1">
      <alignment horizontal="right" vertical="center"/>
      <protection/>
    </xf>
    <xf numFmtId="2" fontId="0" fillId="0" borderId="50" xfId="0" applyNumberFormat="1" applyFill="1" applyBorder="1" applyAlignment="1" applyProtection="1">
      <alignment horizontal="right" vertical="center"/>
      <protection locked="0"/>
    </xf>
    <xf numFmtId="2" fontId="4" fillId="33" borderId="50" xfId="0" applyNumberFormat="1" applyFont="1" applyFill="1" applyBorder="1" applyAlignment="1" applyProtection="1">
      <alignment horizontal="right" vertical="center"/>
      <protection/>
    </xf>
    <xf numFmtId="4" fontId="0" fillId="34" borderId="50" xfId="0" applyNumberFormat="1" applyFill="1" applyBorder="1" applyAlignment="1" applyProtection="1">
      <alignment horizontal="right" vertical="center"/>
      <protection/>
    </xf>
    <xf numFmtId="10" fontId="3" fillId="33" borderId="50" xfId="0" applyNumberFormat="1" applyFont="1" applyFill="1" applyBorder="1" applyAlignment="1" applyProtection="1">
      <alignment horizontal="center" vertical="center"/>
      <protection/>
    </xf>
    <xf numFmtId="164" fontId="3" fillId="33" borderId="51" xfId="0" applyNumberFormat="1" applyFont="1" applyFill="1" applyBorder="1" applyAlignment="1" applyProtection="1">
      <alignment horizontal="center" vertical="center"/>
      <protection/>
    </xf>
    <xf numFmtId="4" fontId="3" fillId="33" borderId="51" xfId="0" applyNumberFormat="1" applyFont="1" applyFill="1" applyBorder="1" applyAlignment="1" applyProtection="1">
      <alignment horizontal="center" vertical="center"/>
      <protection/>
    </xf>
    <xf numFmtId="4" fontId="3" fillId="33" borderId="50" xfId="0" applyNumberFormat="1" applyFont="1" applyFill="1" applyBorder="1" applyAlignment="1" applyProtection="1">
      <alignment horizontal="center" vertical="center"/>
      <protection/>
    </xf>
    <xf numFmtId="4" fontId="3" fillId="33" borderId="47" xfId="0" applyNumberFormat="1" applyFont="1" applyFill="1" applyBorder="1" applyAlignment="1" applyProtection="1">
      <alignment horizontal="center" vertical="center"/>
      <protection/>
    </xf>
    <xf numFmtId="166" fontId="3" fillId="33" borderId="49" xfId="0" applyNumberFormat="1" applyFont="1" applyFill="1" applyBorder="1" applyAlignment="1" applyProtection="1">
      <alignment horizontal="right" vertical="center"/>
      <protection/>
    </xf>
    <xf numFmtId="166" fontId="3" fillId="33" borderId="50" xfId="0" applyNumberFormat="1" applyFont="1" applyFill="1" applyBorder="1" applyAlignment="1" applyProtection="1">
      <alignment horizontal="right" vertical="center"/>
      <protection/>
    </xf>
    <xf numFmtId="166" fontId="4" fillId="33" borderId="50" xfId="0" applyNumberFormat="1" applyFont="1" applyFill="1" applyBorder="1" applyAlignment="1" applyProtection="1">
      <alignment horizontal="right" vertical="center"/>
      <protection/>
    </xf>
    <xf numFmtId="166" fontId="0" fillId="33" borderId="50" xfId="0" applyNumberFormat="1" applyFill="1" applyBorder="1" applyAlignment="1" applyProtection="1">
      <alignment horizontal="right" vertical="center"/>
      <protection/>
    </xf>
    <xf numFmtId="166" fontId="0" fillId="34" borderId="50" xfId="0" applyNumberFormat="1" applyFill="1" applyBorder="1" applyAlignment="1" applyProtection="1">
      <alignment horizontal="right" vertical="center"/>
      <protection/>
    </xf>
    <xf numFmtId="166" fontId="3" fillId="33" borderId="46" xfId="0" applyNumberFormat="1" applyFont="1" applyFill="1" applyBorder="1" applyAlignment="1" applyProtection="1">
      <alignment horizontal="right" vertical="center"/>
      <protection/>
    </xf>
    <xf numFmtId="166" fontId="3" fillId="33" borderId="47" xfId="0" applyNumberFormat="1" applyFont="1" applyFill="1" applyBorder="1" applyAlignment="1" applyProtection="1">
      <alignment horizontal="right" vertical="center"/>
      <protection/>
    </xf>
    <xf numFmtId="166" fontId="4" fillId="33" borderId="47" xfId="0" applyNumberFormat="1" applyFont="1" applyFill="1" applyBorder="1" applyAlignment="1" applyProtection="1">
      <alignment horizontal="right" vertical="center"/>
      <protection/>
    </xf>
    <xf numFmtId="166" fontId="0" fillId="33" borderId="47" xfId="0" applyNumberFormat="1" applyFill="1" applyBorder="1" applyAlignment="1" applyProtection="1">
      <alignment horizontal="right" vertical="center"/>
      <protection/>
    </xf>
    <xf numFmtId="166" fontId="0" fillId="34" borderId="47" xfId="0" applyNumberFormat="1" applyFill="1" applyBorder="1" applyAlignment="1" applyProtection="1">
      <alignment horizontal="right" vertical="center"/>
      <protection/>
    </xf>
    <xf numFmtId="166" fontId="4" fillId="34" borderId="52" xfId="0" applyNumberFormat="1" applyFont="1" applyFill="1" applyBorder="1" applyAlignment="1" applyProtection="1">
      <alignment horizontal="right" vertical="center"/>
      <protection locked="0"/>
    </xf>
    <xf numFmtId="166" fontId="0" fillId="34" borderId="52" xfId="0" applyNumberFormat="1" applyFill="1" applyBorder="1" applyAlignment="1" applyProtection="1">
      <alignment horizontal="right" vertical="center"/>
      <protection locked="0"/>
    </xf>
    <xf numFmtId="166" fontId="0" fillId="33" borderId="52" xfId="0" applyNumberFormat="1" applyFill="1" applyBorder="1" applyAlignment="1" applyProtection="1">
      <alignment horizontal="right" vertical="center"/>
      <protection/>
    </xf>
    <xf numFmtId="166" fontId="0" fillId="33" borderId="52" xfId="0" applyNumberFormat="1" applyFill="1" applyBorder="1" applyAlignment="1" applyProtection="1">
      <alignment horizontal="right" vertical="center"/>
      <protection locked="0"/>
    </xf>
    <xf numFmtId="166" fontId="3" fillId="33" borderId="52" xfId="0" applyNumberFormat="1" applyFont="1" applyFill="1" applyBorder="1" applyAlignment="1" applyProtection="1">
      <alignment horizontal="right" vertical="center"/>
      <protection/>
    </xf>
    <xf numFmtId="166" fontId="4" fillId="33" borderId="52" xfId="0" applyNumberFormat="1" applyFont="1" applyFill="1" applyBorder="1" applyAlignment="1" applyProtection="1">
      <alignment horizontal="right" vertical="center"/>
      <protection/>
    </xf>
    <xf numFmtId="4" fontId="3" fillId="33" borderId="53" xfId="0" applyNumberFormat="1" applyFont="1" applyFill="1" applyBorder="1" applyAlignment="1" applyProtection="1">
      <alignment horizontal="left" vertical="center"/>
      <protection/>
    </xf>
    <xf numFmtId="3" fontId="4" fillId="33" borderId="54" xfId="0" applyNumberFormat="1" applyFont="1" applyFill="1" applyBorder="1" applyAlignment="1" applyProtection="1">
      <alignment horizontal="right" vertical="center"/>
      <protection/>
    </xf>
    <xf numFmtId="4" fontId="3" fillId="33" borderId="55" xfId="0" applyNumberFormat="1" applyFont="1" applyFill="1" applyBorder="1" applyAlignment="1" applyProtection="1">
      <alignment horizontal="left" vertical="center"/>
      <protection/>
    </xf>
    <xf numFmtId="3" fontId="4" fillId="33" borderId="56" xfId="0" applyNumberFormat="1" applyFont="1" applyFill="1" applyBorder="1" applyAlignment="1" applyProtection="1">
      <alignment horizontal="right" vertical="center"/>
      <protection/>
    </xf>
    <xf numFmtId="3" fontId="4" fillId="33" borderId="57" xfId="0" applyNumberFormat="1" applyFont="1" applyFill="1" applyBorder="1" applyAlignment="1" applyProtection="1">
      <alignment horizontal="right" vertical="center"/>
      <protection/>
    </xf>
    <xf numFmtId="3" fontId="4" fillId="33" borderId="58" xfId="0" applyNumberFormat="1" applyFont="1" applyFill="1" applyBorder="1" applyAlignment="1" applyProtection="1">
      <alignment horizontal="right" vertical="center"/>
      <protection/>
    </xf>
    <xf numFmtId="3" fontId="4" fillId="33" borderId="59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2" fontId="0" fillId="37" borderId="47" xfId="0" applyNumberFormat="1" applyFill="1" applyBorder="1" applyAlignment="1" applyProtection="1">
      <alignment horizontal="right" vertical="center"/>
      <protection/>
    </xf>
    <xf numFmtId="2" fontId="0" fillId="37" borderId="50" xfId="0" applyNumberFormat="1" applyFill="1" applyBorder="1" applyAlignment="1" applyProtection="1">
      <alignment horizontal="right" vertical="center"/>
      <protection/>
    </xf>
    <xf numFmtId="4" fontId="4" fillId="37" borderId="0" xfId="0" applyNumberFormat="1" applyFont="1" applyFill="1" applyBorder="1" applyAlignment="1" applyProtection="1">
      <alignment horizontal="left" vertical="center"/>
      <protection/>
    </xf>
    <xf numFmtId="4" fontId="4" fillId="37" borderId="0" xfId="0" applyNumberFormat="1" applyFont="1" applyFill="1" applyBorder="1" applyAlignment="1" applyProtection="1">
      <alignment horizontal="left" vertical="center" textRotation="180"/>
      <protection/>
    </xf>
    <xf numFmtId="3" fontId="4" fillId="37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 locked="0"/>
    </xf>
    <xf numFmtId="2" fontId="0" fillId="34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4" fontId="4" fillId="0" borderId="17" xfId="0" applyNumberFormat="1" applyFont="1" applyBorder="1" applyAlignment="1">
      <alignment horizontal="center" vertical="center"/>
    </xf>
    <xf numFmtId="4" fontId="0" fillId="0" borderId="13" xfId="0" applyNumberFormat="1" applyBorder="1" applyAlignment="1" applyProtection="1">
      <alignment vertical="center"/>
      <protection locked="0"/>
    </xf>
    <xf numFmtId="4" fontId="0" fillId="0" borderId="33" xfId="0" applyNumberFormat="1" applyBorder="1" applyAlignment="1" applyProtection="1">
      <alignment vertical="center"/>
      <protection locked="0"/>
    </xf>
    <xf numFmtId="4" fontId="0" fillId="0" borderId="17" xfId="0" applyNumberFormat="1" applyBorder="1" applyAlignment="1" applyProtection="1">
      <alignment vertical="center"/>
      <protection locked="0"/>
    </xf>
    <xf numFmtId="4" fontId="0" fillId="0" borderId="29" xfId="0" applyNumberFormat="1" applyBorder="1" applyAlignment="1" applyProtection="1">
      <alignment vertical="center"/>
      <protection locked="0"/>
    </xf>
    <xf numFmtId="0" fontId="0" fillId="0" borderId="52" xfId="0" applyBorder="1" applyAlignment="1">
      <alignment/>
    </xf>
    <xf numFmtId="4" fontId="4" fillId="33" borderId="60" xfId="0" applyNumberFormat="1" applyFont="1" applyFill="1" applyBorder="1" applyAlignment="1" applyProtection="1">
      <alignment horizontal="right" vertical="center"/>
      <protection/>
    </xf>
    <xf numFmtId="4" fontId="4" fillId="33" borderId="61" xfId="0" applyNumberFormat="1" applyFont="1" applyFill="1" applyBorder="1" applyAlignment="1" applyProtection="1">
      <alignment horizontal="right" vertical="center"/>
      <protection/>
    </xf>
    <xf numFmtId="4" fontId="4" fillId="33" borderId="62" xfId="0" applyNumberFormat="1" applyFont="1" applyFill="1" applyBorder="1" applyAlignment="1" applyProtection="1">
      <alignment horizontal="right" vertical="center"/>
      <protection/>
    </xf>
    <xf numFmtId="4" fontId="4" fillId="33" borderId="50" xfId="0" applyNumberFormat="1" applyFont="1" applyFill="1" applyBorder="1" applyAlignment="1" applyProtection="1">
      <alignment horizontal="right" vertical="center"/>
      <protection/>
    </xf>
    <xf numFmtId="4" fontId="4" fillId="33" borderId="47" xfId="0" applyNumberFormat="1" applyFont="1" applyFill="1" applyBorder="1" applyAlignment="1" applyProtection="1">
      <alignment horizontal="right" vertical="center"/>
      <protection/>
    </xf>
    <xf numFmtId="4" fontId="4" fillId="33" borderId="63" xfId="0" applyNumberFormat="1" applyFont="1" applyFill="1" applyBorder="1" applyAlignment="1" applyProtection="1">
      <alignment horizontal="right" vertical="center"/>
      <protection/>
    </xf>
    <xf numFmtId="4" fontId="0" fillId="33" borderId="19" xfId="0" applyNumberFormat="1" applyFont="1" applyFill="1" applyBorder="1" applyAlignment="1" applyProtection="1">
      <alignment vertical="center"/>
      <protection/>
    </xf>
    <xf numFmtId="4" fontId="0" fillId="33" borderId="28" xfId="0" applyNumberFormat="1" applyFont="1" applyFill="1" applyBorder="1" applyAlignment="1" applyProtection="1">
      <alignment vertical="center"/>
      <protection/>
    </xf>
    <xf numFmtId="4" fontId="4" fillId="33" borderId="57" xfId="0" applyNumberFormat="1" applyFont="1" applyFill="1" applyBorder="1" applyAlignment="1" applyProtection="1">
      <alignment horizontal="right" vertical="center"/>
      <protection/>
    </xf>
    <xf numFmtId="4" fontId="4" fillId="33" borderId="58" xfId="0" applyNumberFormat="1" applyFont="1" applyFill="1" applyBorder="1" applyAlignment="1" applyProtection="1">
      <alignment horizontal="right" vertical="center"/>
      <protection/>
    </xf>
    <xf numFmtId="4" fontId="0" fillId="33" borderId="17" xfId="0" applyNumberFormat="1" applyFill="1" applyBorder="1" applyAlignment="1" applyProtection="1">
      <alignment horizontal="center" vertical="center"/>
      <protection/>
    </xf>
    <xf numFmtId="4" fontId="4" fillId="33" borderId="21" xfId="0" applyNumberFormat="1" applyFont="1" applyFill="1" applyBorder="1" applyAlignment="1" applyProtection="1">
      <alignment horizontal="right" vertical="center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64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3" fontId="0" fillId="34" borderId="31" xfId="0" applyNumberFormat="1" applyFill="1" applyBorder="1" applyAlignment="1">
      <alignment horizontal="center"/>
    </xf>
    <xf numFmtId="0" fontId="0" fillId="33" borderId="30" xfId="0" applyFont="1" applyFill="1" applyBorder="1" applyAlignment="1">
      <alignment vertical="center" wrapText="1"/>
    </xf>
    <xf numFmtId="0" fontId="3" fillId="33" borderId="65" xfId="0" applyFont="1" applyFill="1" applyBorder="1" applyAlignment="1" applyProtection="1">
      <alignment horizontal="center" vertical="center"/>
      <protection/>
    </xf>
    <xf numFmtId="0" fontId="3" fillId="33" borderId="66" xfId="0" applyFont="1" applyFill="1" applyBorder="1" applyAlignment="1" applyProtection="1">
      <alignment horizontal="center" vertical="center"/>
      <protection/>
    </xf>
    <xf numFmtId="0" fontId="3" fillId="33" borderId="67" xfId="0" applyFont="1" applyFill="1" applyBorder="1" applyAlignment="1" applyProtection="1">
      <alignment horizontal="center" vertical="center"/>
      <protection/>
    </xf>
    <xf numFmtId="0" fontId="3" fillId="33" borderId="68" xfId="0" applyFont="1" applyFill="1" applyBorder="1" applyAlignment="1" applyProtection="1">
      <alignment horizontal="center" vertical="center"/>
      <protection/>
    </xf>
    <xf numFmtId="4" fontId="3" fillId="33" borderId="69" xfId="0" applyNumberFormat="1" applyFont="1" applyFill="1" applyBorder="1" applyAlignment="1" applyProtection="1">
      <alignment horizontal="center" vertical="center"/>
      <protection/>
    </xf>
    <xf numFmtId="4" fontId="4" fillId="33" borderId="70" xfId="0" applyNumberFormat="1" applyFont="1" applyFill="1" applyBorder="1" applyAlignment="1" applyProtection="1">
      <alignment horizontal="center" vertical="center"/>
      <protection/>
    </xf>
    <xf numFmtId="4" fontId="0" fillId="33" borderId="70" xfId="0" applyNumberFormat="1" applyFill="1" applyBorder="1" applyAlignment="1" applyProtection="1">
      <alignment horizontal="center" vertical="center"/>
      <protection/>
    </xf>
    <xf numFmtId="4" fontId="3" fillId="33" borderId="70" xfId="0" applyNumberFormat="1" applyFont="1" applyFill="1" applyBorder="1" applyAlignment="1" applyProtection="1">
      <alignment horizontal="center" vertical="center"/>
      <protection/>
    </xf>
    <xf numFmtId="4" fontId="3" fillId="33" borderId="71" xfId="0" applyNumberFormat="1" applyFont="1" applyFill="1" applyBorder="1" applyAlignment="1" applyProtection="1">
      <alignment horizontal="center" vertical="center"/>
      <protection/>
    </xf>
    <xf numFmtId="4" fontId="3" fillId="33" borderId="72" xfId="0" applyNumberFormat="1" applyFont="1" applyFill="1" applyBorder="1" applyAlignment="1" applyProtection="1">
      <alignment horizontal="center" vertical="center"/>
      <protection/>
    </xf>
    <xf numFmtId="4" fontId="0" fillId="33" borderId="73" xfId="0" applyNumberFormat="1" applyFont="1" applyFill="1" applyBorder="1" applyAlignment="1" applyProtection="1">
      <alignment horizontal="center" vertical="center"/>
      <protection/>
    </xf>
    <xf numFmtId="4" fontId="0" fillId="33" borderId="74" xfId="0" applyNumberFormat="1" applyFont="1" applyFill="1" applyBorder="1" applyAlignment="1" applyProtection="1">
      <alignment horizontal="center" vertical="center"/>
      <protection/>
    </xf>
    <xf numFmtId="4" fontId="0" fillId="33" borderId="72" xfId="0" applyNumberFormat="1" applyFont="1" applyFill="1" applyBorder="1" applyAlignment="1" applyProtection="1">
      <alignment horizontal="center" vertical="center"/>
      <protection/>
    </xf>
    <xf numFmtId="4" fontId="0" fillId="33" borderId="75" xfId="0" applyNumberFormat="1" applyFont="1" applyFill="1" applyBorder="1" applyAlignment="1" applyProtection="1">
      <alignment horizontal="center" vertical="center"/>
      <protection/>
    </xf>
    <xf numFmtId="0" fontId="0" fillId="0" borderId="76" xfId="0" applyFont="1" applyBorder="1" applyAlignment="1" applyProtection="1">
      <alignment horizontal="center" vertical="center"/>
      <protection locked="0"/>
    </xf>
    <xf numFmtId="164" fontId="3" fillId="33" borderId="71" xfId="0" applyNumberFormat="1" applyFont="1" applyFill="1" applyBorder="1" applyAlignment="1" applyProtection="1">
      <alignment horizontal="center" vertical="center"/>
      <protection/>
    </xf>
    <xf numFmtId="0" fontId="0" fillId="0" borderId="77" xfId="0" applyFont="1" applyBorder="1" applyAlignment="1" applyProtection="1">
      <alignment horizontal="center" vertical="center"/>
      <protection locked="0"/>
    </xf>
    <xf numFmtId="4" fontId="0" fillId="33" borderId="49" xfId="0" applyNumberFormat="1" applyFont="1" applyFill="1" applyBorder="1" applyAlignment="1" applyProtection="1">
      <alignment horizontal="center" vertical="center"/>
      <protection/>
    </xf>
    <xf numFmtId="164" fontId="0" fillId="33" borderId="50" xfId="0" applyNumberFormat="1" applyFill="1" applyBorder="1" applyAlignment="1" applyProtection="1">
      <alignment horizontal="center" vertical="center"/>
      <protection/>
    </xf>
    <xf numFmtId="3" fontId="0" fillId="33" borderId="50" xfId="0" applyNumberFormat="1" applyFill="1" applyBorder="1" applyAlignment="1" applyProtection="1">
      <alignment horizontal="center" vertical="center"/>
      <protection/>
    </xf>
    <xf numFmtId="4" fontId="0" fillId="33" borderId="51" xfId="0" applyNumberFormat="1" applyFont="1" applyFill="1" applyBorder="1" applyAlignment="1" applyProtection="1">
      <alignment vertical="center"/>
      <protection/>
    </xf>
    <xf numFmtId="10" fontId="0" fillId="0" borderId="50" xfId="0" applyNumberFormat="1" applyFont="1" applyBorder="1" applyAlignment="1" applyProtection="1">
      <alignment horizontal="center" vertical="center"/>
      <protection locked="0"/>
    </xf>
    <xf numFmtId="3" fontId="6" fillId="0" borderId="50" xfId="0" applyNumberFormat="1" applyFont="1" applyBorder="1" applyAlignment="1" applyProtection="1">
      <alignment vertical="center"/>
      <protection locked="0"/>
    </xf>
    <xf numFmtId="10" fontId="0" fillId="33" borderId="50" xfId="0" applyNumberFormat="1" applyFont="1" applyFill="1" applyBorder="1" applyAlignment="1" applyProtection="1">
      <alignment horizontal="center" vertical="center"/>
      <protection/>
    </xf>
    <xf numFmtId="164" fontId="0" fillId="33" borderId="50" xfId="0" applyNumberFormat="1" applyFont="1" applyFill="1" applyBorder="1" applyAlignment="1" applyProtection="1">
      <alignment horizontal="center" vertical="center"/>
      <protection/>
    </xf>
    <xf numFmtId="164" fontId="0" fillId="33" borderId="51" xfId="0" applyNumberFormat="1" applyFont="1" applyFill="1" applyBorder="1" applyAlignment="1" applyProtection="1">
      <alignment horizontal="center" vertical="center"/>
      <protection/>
    </xf>
    <xf numFmtId="4" fontId="0" fillId="33" borderId="46" xfId="0" applyNumberFormat="1" applyFont="1" applyFill="1" applyBorder="1" applyAlignment="1" applyProtection="1">
      <alignment horizontal="center" vertical="center"/>
      <protection/>
    </xf>
    <xf numFmtId="164" fontId="0" fillId="33" borderId="47" xfId="0" applyNumberFormat="1" applyFill="1" applyBorder="1" applyAlignment="1" applyProtection="1">
      <alignment horizontal="center" vertical="center"/>
      <protection/>
    </xf>
    <xf numFmtId="3" fontId="0" fillId="33" borderId="47" xfId="0" applyNumberFormat="1" applyFill="1" applyBorder="1" applyAlignment="1" applyProtection="1">
      <alignment horizontal="center" vertical="center"/>
      <protection/>
    </xf>
    <xf numFmtId="4" fontId="0" fillId="33" borderId="48" xfId="0" applyNumberFormat="1" applyFont="1" applyFill="1" applyBorder="1" applyAlignment="1" applyProtection="1">
      <alignment vertical="center"/>
      <protection/>
    </xf>
    <xf numFmtId="10" fontId="0" fillId="0" borderId="47" xfId="0" applyNumberFormat="1" applyFont="1" applyBorder="1" applyAlignment="1" applyProtection="1">
      <alignment horizontal="center" vertical="center"/>
      <protection locked="0"/>
    </xf>
    <xf numFmtId="3" fontId="6" fillId="0" borderId="47" xfId="0" applyNumberFormat="1" applyFont="1" applyBorder="1" applyAlignment="1" applyProtection="1">
      <alignment vertical="center"/>
      <protection locked="0"/>
    </xf>
    <xf numFmtId="10" fontId="0" fillId="33" borderId="47" xfId="0" applyNumberFormat="1" applyFont="1" applyFill="1" applyBorder="1" applyAlignment="1" applyProtection="1">
      <alignment horizontal="center" vertical="center"/>
      <protection/>
    </xf>
    <xf numFmtId="164" fontId="0" fillId="33" borderId="47" xfId="0" applyNumberFormat="1" applyFont="1" applyFill="1" applyBorder="1" applyAlignment="1" applyProtection="1">
      <alignment horizontal="center" vertical="center"/>
      <protection/>
    </xf>
    <xf numFmtId="164" fontId="0" fillId="33" borderId="48" xfId="0" applyNumberFormat="1" applyFont="1" applyFill="1" applyBorder="1" applyAlignment="1" applyProtection="1">
      <alignment horizontal="center" vertical="center"/>
      <protection/>
    </xf>
    <xf numFmtId="0" fontId="0" fillId="0" borderId="78" xfId="0" applyFont="1" applyBorder="1" applyAlignment="1" applyProtection="1">
      <alignment horizontal="center" vertical="center"/>
      <protection locked="0"/>
    </xf>
    <xf numFmtId="0" fontId="0" fillId="0" borderId="79" xfId="0" applyFont="1" applyBorder="1" applyAlignment="1" applyProtection="1">
      <alignment horizontal="center" vertical="center"/>
      <protection locked="0"/>
    </xf>
    <xf numFmtId="2" fontId="0" fillId="33" borderId="35" xfId="0" applyNumberFormat="1" applyFill="1" applyBorder="1" applyAlignment="1">
      <alignment horizontal="center" vertical="center"/>
    </xf>
    <xf numFmtId="0" fontId="0" fillId="35" borderId="80" xfId="0" applyFill="1" applyBorder="1" applyAlignment="1" applyProtection="1">
      <alignment/>
      <protection locked="0"/>
    </xf>
    <xf numFmtId="0" fontId="0" fillId="35" borderId="81" xfId="0" applyFill="1" applyBorder="1" applyAlignment="1" applyProtection="1">
      <alignment/>
      <protection locked="0"/>
    </xf>
    <xf numFmtId="0" fontId="0" fillId="35" borderId="82" xfId="0" applyFill="1" applyBorder="1" applyAlignment="1" applyProtection="1">
      <alignment/>
      <protection locked="0"/>
    </xf>
    <xf numFmtId="4" fontId="0" fillId="33" borderId="70" xfId="0" applyNumberFormat="1" applyFont="1" applyFill="1" applyBorder="1" applyAlignment="1" applyProtection="1">
      <alignment horizontal="center" vertical="center"/>
      <protection/>
    </xf>
    <xf numFmtId="3" fontId="0" fillId="34" borderId="15" xfId="0" applyNumberFormat="1" applyFont="1" applyFill="1" applyBorder="1" applyAlignment="1" applyProtection="1">
      <alignment horizontal="right" vertical="center"/>
      <protection locked="0"/>
    </xf>
    <xf numFmtId="2" fontId="0" fillId="34" borderId="47" xfId="0" applyNumberFormat="1" applyFont="1" applyFill="1" applyBorder="1" applyAlignment="1" applyProtection="1">
      <alignment horizontal="right" vertical="center"/>
      <protection locked="0"/>
    </xf>
    <xf numFmtId="2" fontId="0" fillId="34" borderId="50" xfId="0" applyNumberFormat="1" applyFont="1" applyFill="1" applyBorder="1" applyAlignment="1" applyProtection="1">
      <alignment horizontal="right" vertical="center"/>
      <protection locked="0"/>
    </xf>
    <xf numFmtId="2" fontId="0" fillId="34" borderId="70" xfId="0" applyNumberFormat="1" applyFont="1" applyFill="1" applyBorder="1" applyAlignment="1" applyProtection="1">
      <alignment horizontal="right" vertical="center"/>
      <protection locked="0"/>
    </xf>
    <xf numFmtId="2" fontId="0" fillId="0" borderId="47" xfId="0" applyNumberFormat="1" applyFont="1" applyFill="1" applyBorder="1" applyAlignment="1" applyProtection="1">
      <alignment horizontal="right" vertical="center"/>
      <protection locked="0"/>
    </xf>
    <xf numFmtId="2" fontId="0" fillId="0" borderId="50" xfId="0" applyNumberFormat="1" applyFont="1" applyFill="1" applyBorder="1" applyAlignment="1" applyProtection="1">
      <alignment horizontal="right" vertical="center"/>
      <protection locked="0"/>
    </xf>
    <xf numFmtId="2" fontId="0" fillId="37" borderId="47" xfId="0" applyNumberFormat="1" applyFont="1" applyFill="1" applyBorder="1" applyAlignment="1" applyProtection="1">
      <alignment horizontal="right" vertical="center"/>
      <protection/>
    </xf>
    <xf numFmtId="2" fontId="0" fillId="37" borderId="50" xfId="0" applyNumberFormat="1" applyFont="1" applyFill="1" applyBorder="1" applyAlignment="1" applyProtection="1">
      <alignment horizontal="right" vertical="center"/>
      <protection/>
    </xf>
    <xf numFmtId="2" fontId="0" fillId="0" borderId="70" xfId="0" applyNumberFormat="1" applyFont="1" applyFill="1" applyBorder="1" applyAlignment="1" applyProtection="1">
      <alignment horizontal="right" vertical="center"/>
      <protection locked="0"/>
    </xf>
    <xf numFmtId="2" fontId="0" fillId="33" borderId="47" xfId="0" applyNumberFormat="1" applyFont="1" applyFill="1" applyBorder="1" applyAlignment="1" applyProtection="1">
      <alignment horizontal="right" vertical="center"/>
      <protection/>
    </xf>
    <xf numFmtId="2" fontId="0" fillId="33" borderId="50" xfId="0" applyNumberFormat="1" applyFont="1" applyFill="1" applyBorder="1" applyAlignment="1" applyProtection="1">
      <alignment horizontal="right" vertical="center"/>
      <protection/>
    </xf>
    <xf numFmtId="2" fontId="0" fillId="33" borderId="50" xfId="0" applyNumberFormat="1" applyFont="1" applyFill="1" applyBorder="1" applyAlignment="1" applyProtection="1">
      <alignment horizontal="right" vertical="center"/>
      <protection locked="0"/>
    </xf>
    <xf numFmtId="2" fontId="0" fillId="33" borderId="47" xfId="0" applyNumberFormat="1" applyFont="1" applyFill="1" applyBorder="1" applyAlignment="1" applyProtection="1">
      <alignment horizontal="right" vertical="center"/>
      <protection locked="0"/>
    </xf>
    <xf numFmtId="4" fontId="0" fillId="33" borderId="15" xfId="0" applyNumberFormat="1" applyFont="1" applyFill="1" applyBorder="1" applyAlignment="1" applyProtection="1">
      <alignment vertical="center"/>
      <protection/>
    </xf>
    <xf numFmtId="3" fontId="0" fillId="33" borderId="15" xfId="0" applyNumberFormat="1" applyFont="1" applyFill="1" applyBorder="1" applyAlignment="1" applyProtection="1">
      <alignment horizontal="right" vertical="center"/>
      <protection/>
    </xf>
    <xf numFmtId="4" fontId="0" fillId="33" borderId="16" xfId="0" applyNumberFormat="1" applyFont="1" applyFill="1" applyBorder="1" applyAlignment="1" applyProtection="1">
      <alignment vertical="center" wrapText="1"/>
      <protection/>
    </xf>
    <xf numFmtId="3" fontId="0" fillId="34" borderId="15" xfId="0" applyNumberFormat="1" applyFont="1" applyFill="1" applyBorder="1" applyAlignment="1" applyProtection="1">
      <alignment horizontal="right" vertical="center"/>
      <protection/>
    </xf>
    <xf numFmtId="2" fontId="0" fillId="34" borderId="47" xfId="0" applyNumberFormat="1" applyFont="1" applyFill="1" applyBorder="1" applyAlignment="1" applyProtection="1">
      <alignment horizontal="right" vertical="center"/>
      <protection/>
    </xf>
    <xf numFmtId="2" fontId="0" fillId="34" borderId="50" xfId="0" applyNumberFormat="1" applyFont="1" applyFill="1" applyBorder="1" applyAlignment="1" applyProtection="1">
      <alignment horizontal="right" vertical="center"/>
      <protection/>
    </xf>
    <xf numFmtId="4" fontId="0" fillId="34" borderId="15" xfId="0" applyNumberFormat="1" applyFont="1" applyFill="1" applyBorder="1" applyAlignment="1" applyProtection="1">
      <alignment horizontal="right" vertical="center"/>
      <protection/>
    </xf>
    <xf numFmtId="4" fontId="0" fillId="34" borderId="47" xfId="0" applyNumberFormat="1" applyFont="1" applyFill="1" applyBorder="1" applyAlignment="1" applyProtection="1">
      <alignment horizontal="right" vertical="center"/>
      <protection/>
    </xf>
    <xf numFmtId="4" fontId="0" fillId="34" borderId="50" xfId="0" applyNumberFormat="1" applyFont="1" applyFill="1" applyBorder="1" applyAlignment="1" applyProtection="1">
      <alignment horizontal="right" vertical="center"/>
      <protection/>
    </xf>
    <xf numFmtId="0" fontId="0" fillId="37" borderId="0" xfId="0" applyFont="1" applyFill="1" applyBorder="1" applyAlignment="1" applyProtection="1">
      <alignment vertical="center" wrapText="1"/>
      <protection/>
    </xf>
    <xf numFmtId="164" fontId="0" fillId="33" borderId="13" xfId="0" applyNumberFormat="1" applyFont="1" applyFill="1" applyBorder="1" applyAlignment="1" applyProtection="1">
      <alignment horizontal="center" vertical="center"/>
      <protection/>
    </xf>
    <xf numFmtId="3" fontId="0" fillId="33" borderId="17" xfId="0" applyNumberFormat="1" applyFont="1" applyFill="1" applyBorder="1" applyAlignment="1" applyProtection="1">
      <alignment horizontal="center" vertical="center"/>
      <protection/>
    </xf>
    <xf numFmtId="3" fontId="0" fillId="33" borderId="15" xfId="0" applyNumberFormat="1" applyFont="1" applyFill="1" applyBorder="1" applyAlignment="1" applyProtection="1">
      <alignment horizontal="center" vertical="center"/>
      <protection/>
    </xf>
    <xf numFmtId="3" fontId="0" fillId="0" borderId="15" xfId="0" applyNumberFormat="1" applyFont="1" applyBorder="1" applyAlignment="1" applyProtection="1">
      <alignment vertical="center"/>
      <protection locked="0"/>
    </xf>
    <xf numFmtId="2" fontId="4" fillId="38" borderId="47" xfId="0" applyNumberFormat="1" applyFont="1" applyFill="1" applyBorder="1" applyAlignment="1" applyProtection="1">
      <alignment horizontal="right" vertical="center"/>
      <protection locked="0"/>
    </xf>
    <xf numFmtId="2" fontId="4" fillId="38" borderId="50" xfId="0" applyNumberFormat="1" applyFont="1" applyFill="1" applyBorder="1" applyAlignment="1" applyProtection="1">
      <alignment horizontal="right" vertical="center"/>
      <protection locked="0"/>
    </xf>
    <xf numFmtId="2" fontId="0" fillId="36" borderId="47" xfId="0" applyNumberFormat="1" applyFont="1" applyFill="1" applyBorder="1" applyAlignment="1" applyProtection="1">
      <alignment horizontal="right" vertical="center"/>
      <protection/>
    </xf>
    <xf numFmtId="2" fontId="0" fillId="36" borderId="50" xfId="0" applyNumberFormat="1" applyFont="1" applyFill="1" applyBorder="1" applyAlignment="1" applyProtection="1">
      <alignment horizontal="right" vertical="center"/>
      <protection/>
    </xf>
    <xf numFmtId="166" fontId="4" fillId="38" borderId="36" xfId="0" applyNumberFormat="1" applyFont="1" applyFill="1" applyBorder="1" applyAlignment="1" applyProtection="1">
      <alignment horizontal="right" vertical="center"/>
      <protection locked="0"/>
    </xf>
    <xf numFmtId="166" fontId="4" fillId="38" borderId="52" xfId="0" applyNumberFormat="1" applyFont="1" applyFill="1" applyBorder="1" applyAlignment="1" applyProtection="1">
      <alignment horizontal="right" vertical="center"/>
      <protection locked="0"/>
    </xf>
    <xf numFmtId="4" fontId="3" fillId="34" borderId="67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83" xfId="0" applyFont="1" applyFill="1" applyBorder="1" applyAlignment="1">
      <alignment horizontal="center" vertical="center"/>
    </xf>
    <xf numFmtId="4" fontId="0" fillId="34" borderId="55" xfId="0" applyNumberFormat="1" applyFont="1" applyFill="1" applyBorder="1" applyAlignment="1">
      <alignment horizontal="center" vertical="center"/>
    </xf>
    <xf numFmtId="4" fontId="0" fillId="34" borderId="56" xfId="0" applyNumberFormat="1" applyFont="1" applyFill="1" applyBorder="1" applyAlignment="1">
      <alignment horizontal="center" vertical="center"/>
    </xf>
    <xf numFmtId="3" fontId="0" fillId="34" borderId="84" xfId="0" applyNumberFormat="1" applyFont="1" applyFill="1" applyBorder="1" applyAlignment="1">
      <alignment horizontal="center" vertical="center"/>
    </xf>
    <xf numFmtId="4" fontId="0" fillId="34" borderId="19" xfId="0" applyNumberFormat="1" applyFont="1" applyFill="1" applyBorder="1" applyAlignment="1">
      <alignment horizontal="center" vertical="center"/>
    </xf>
    <xf numFmtId="4" fontId="5" fillId="33" borderId="85" xfId="0" applyNumberFormat="1" applyFont="1" applyFill="1" applyBorder="1" applyAlignment="1" applyProtection="1">
      <alignment horizontal="center" vertical="center"/>
      <protection/>
    </xf>
    <xf numFmtId="4" fontId="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>
      <alignment horizontal="center" vertical="center"/>
    </xf>
    <xf numFmtId="4" fontId="0" fillId="33" borderId="19" xfId="0" applyNumberFormat="1" applyFont="1" applyFill="1" applyBorder="1" applyAlignment="1">
      <alignment horizontal="center" vertical="center"/>
    </xf>
    <xf numFmtId="4" fontId="0" fillId="34" borderId="28" xfId="0" applyNumberFormat="1" applyFont="1" applyFill="1" applyBorder="1" applyAlignment="1">
      <alignment horizontal="center" vertical="center"/>
    </xf>
    <xf numFmtId="3" fontId="0" fillId="34" borderId="31" xfId="0" applyNumberFormat="1" applyFont="1" applyFill="1" applyBorder="1" applyAlignment="1">
      <alignment horizontal="center" vertical="center"/>
    </xf>
    <xf numFmtId="3" fontId="0" fillId="34" borderId="86" xfId="0" applyNumberFormat="1" applyFont="1" applyFill="1" applyBorder="1" applyAlignment="1">
      <alignment horizontal="center" vertical="center"/>
    </xf>
    <xf numFmtId="0" fontId="0" fillId="33" borderId="87" xfId="0" applyFont="1" applyFill="1" applyBorder="1" applyAlignment="1">
      <alignment vertical="center" wrapText="1"/>
    </xf>
    <xf numFmtId="0" fontId="0" fillId="33" borderId="55" xfId="0" applyFont="1" applyFill="1" applyBorder="1" applyAlignment="1">
      <alignment horizontal="center" vertical="center"/>
    </xf>
    <xf numFmtId="4" fontId="0" fillId="33" borderId="55" xfId="0" applyNumberFormat="1" applyFont="1" applyFill="1" applyBorder="1" applyAlignment="1">
      <alignment horizontal="center" vertical="center"/>
    </xf>
    <xf numFmtId="0" fontId="0" fillId="33" borderId="88" xfId="0" applyFont="1" applyFill="1" applyBorder="1" applyAlignment="1">
      <alignment vertical="center" wrapText="1"/>
    </xf>
    <xf numFmtId="0" fontId="0" fillId="33" borderId="89" xfId="0" applyFont="1" applyFill="1" applyBorder="1" applyAlignment="1">
      <alignment horizontal="center" vertical="center"/>
    </xf>
    <xf numFmtId="4" fontId="0" fillId="33" borderId="89" xfId="0" applyNumberFormat="1" applyFont="1" applyFill="1" applyBorder="1" applyAlignment="1">
      <alignment horizontal="center" vertical="center"/>
    </xf>
    <xf numFmtId="4" fontId="0" fillId="34" borderId="89" xfId="0" applyNumberFormat="1" applyFont="1" applyFill="1" applyBorder="1" applyAlignment="1">
      <alignment horizontal="center" vertical="center"/>
    </xf>
    <xf numFmtId="4" fontId="0" fillId="34" borderId="34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30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center" vertical="center"/>
    </xf>
    <xf numFmtId="4" fontId="3" fillId="33" borderId="19" xfId="0" applyNumberFormat="1" applyFont="1" applyFill="1" applyBorder="1" applyAlignment="1">
      <alignment horizontal="center" vertical="center"/>
    </xf>
    <xf numFmtId="4" fontId="3" fillId="34" borderId="19" xfId="0" applyNumberFormat="1" applyFont="1" applyFill="1" applyBorder="1" applyAlignment="1">
      <alignment horizontal="center" vertical="center"/>
    </xf>
    <xf numFmtId="4" fontId="3" fillId="34" borderId="28" xfId="0" applyNumberFormat="1" applyFont="1" applyFill="1" applyBorder="1" applyAlignment="1">
      <alignment horizontal="center" vertical="center"/>
    </xf>
    <xf numFmtId="3" fontId="3" fillId="34" borderId="31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9" xfId="0" applyFont="1" applyFill="1" applyBorder="1" applyAlignment="1">
      <alignment horizontal="center" vertical="center"/>
    </xf>
    <xf numFmtId="4" fontId="0" fillId="33" borderId="19" xfId="0" applyNumberFormat="1" applyFont="1" applyFill="1" applyBorder="1" applyAlignment="1">
      <alignment horizontal="center" vertical="center"/>
    </xf>
    <xf numFmtId="4" fontId="0" fillId="34" borderId="19" xfId="0" applyNumberFormat="1" applyFont="1" applyFill="1" applyBorder="1" applyAlignment="1">
      <alignment horizontal="center" vertical="center"/>
    </xf>
    <xf numFmtId="4" fontId="3" fillId="39" borderId="19" xfId="0" applyNumberFormat="1" applyFont="1" applyFill="1" applyBorder="1" applyAlignment="1">
      <alignment horizontal="center" vertical="center"/>
    </xf>
    <xf numFmtId="4" fontId="0" fillId="34" borderId="28" xfId="0" applyNumberFormat="1" applyFont="1" applyFill="1" applyBorder="1" applyAlignment="1">
      <alignment horizontal="center" vertical="center"/>
    </xf>
    <xf numFmtId="3" fontId="0" fillId="34" borderId="31" xfId="0" applyNumberFormat="1" applyFont="1" applyFill="1" applyBorder="1" applyAlignment="1">
      <alignment horizontal="center" vertical="center"/>
    </xf>
    <xf numFmtId="4" fontId="3" fillId="34" borderId="90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 wrapText="1"/>
    </xf>
    <xf numFmtId="3" fontId="3" fillId="34" borderId="19" xfId="0" applyNumberFormat="1" applyFont="1" applyFill="1" applyBorder="1" applyAlignment="1">
      <alignment horizontal="center" vertical="center"/>
    </xf>
    <xf numFmtId="4" fontId="3" fillId="38" borderId="19" xfId="0" applyNumberFormat="1" applyFont="1" applyFill="1" applyBorder="1" applyAlignment="1">
      <alignment horizontal="center" vertical="center"/>
    </xf>
    <xf numFmtId="4" fontId="0" fillId="33" borderId="17" xfId="0" applyNumberFormat="1" applyFont="1" applyFill="1" applyBorder="1" applyAlignment="1" applyProtection="1">
      <alignment horizontal="left" vertical="center" wrapText="1"/>
      <protection/>
    </xf>
    <xf numFmtId="4" fontId="0" fillId="33" borderId="19" xfId="0" applyNumberFormat="1" applyFont="1" applyFill="1" applyBorder="1" applyAlignment="1" applyProtection="1">
      <alignment horizontal="left" vertical="center" wrapText="1"/>
      <protection/>
    </xf>
    <xf numFmtId="0" fontId="0" fillId="33" borderId="76" xfId="0" applyFont="1" applyFill="1" applyBorder="1" applyAlignment="1" applyProtection="1">
      <alignment horizontal="left" vertical="center" wrapText="1"/>
      <protection/>
    </xf>
    <xf numFmtId="4" fontId="5" fillId="33" borderId="91" xfId="0" applyNumberFormat="1" applyFont="1" applyFill="1" applyBorder="1" applyAlignment="1" applyProtection="1">
      <alignment horizontal="center" vertical="center"/>
      <protection/>
    </xf>
    <xf numFmtId="4" fontId="5" fillId="33" borderId="92" xfId="0" applyNumberFormat="1" applyFont="1" applyFill="1" applyBorder="1" applyAlignment="1" applyProtection="1">
      <alignment horizontal="center" vertical="center"/>
      <protection/>
    </xf>
    <xf numFmtId="4" fontId="0" fillId="33" borderId="89" xfId="0" applyNumberFormat="1" applyFont="1" applyFill="1" applyBorder="1" applyAlignment="1" applyProtection="1">
      <alignment horizontal="left" vertical="center" wrapText="1"/>
      <protection/>
    </xf>
    <xf numFmtId="4" fontId="0" fillId="33" borderId="13" xfId="0" applyNumberFormat="1" applyFont="1" applyFill="1" applyBorder="1" applyAlignment="1" applyProtection="1">
      <alignment horizontal="left" vertical="center" wrapText="1"/>
      <protection/>
    </xf>
    <xf numFmtId="4" fontId="3" fillId="33" borderId="17" xfId="0" applyNumberFormat="1" applyFont="1" applyFill="1" applyBorder="1" applyAlignment="1" applyProtection="1">
      <alignment horizontal="center" vertical="center" wrapText="1"/>
      <protection/>
    </xf>
    <xf numFmtId="4" fontId="3" fillId="33" borderId="19" xfId="0" applyNumberFormat="1" applyFont="1" applyFill="1" applyBorder="1" applyAlignment="1" applyProtection="1">
      <alignment horizontal="center" vertical="center" wrapText="1"/>
      <protection/>
    </xf>
    <xf numFmtId="4" fontId="3" fillId="33" borderId="93" xfId="0" applyNumberFormat="1" applyFont="1" applyFill="1" applyBorder="1" applyAlignment="1" applyProtection="1">
      <alignment horizontal="center" vertical="center"/>
      <protection/>
    </xf>
    <xf numFmtId="4" fontId="3" fillId="33" borderId="94" xfId="0" applyNumberFormat="1" applyFont="1" applyFill="1" applyBorder="1" applyAlignment="1" applyProtection="1">
      <alignment horizontal="center" vertical="center"/>
      <protection/>
    </xf>
    <xf numFmtId="4" fontId="3" fillId="33" borderId="95" xfId="0" applyNumberFormat="1" applyFont="1" applyFill="1" applyBorder="1" applyAlignment="1" applyProtection="1">
      <alignment horizontal="center" vertical="center"/>
      <protection/>
    </xf>
    <xf numFmtId="4" fontId="3" fillId="33" borderId="96" xfId="0" applyNumberFormat="1" applyFont="1" applyFill="1" applyBorder="1" applyAlignment="1" applyProtection="1">
      <alignment horizontal="center" vertical="center" textRotation="90" wrapText="1"/>
      <protection/>
    </xf>
    <xf numFmtId="4" fontId="3" fillId="33" borderId="21" xfId="0" applyNumberFormat="1" applyFont="1" applyFill="1" applyBorder="1" applyAlignment="1" applyProtection="1">
      <alignment horizontal="center" vertical="center" textRotation="90" wrapText="1"/>
      <protection/>
    </xf>
    <xf numFmtId="4" fontId="3" fillId="33" borderId="55" xfId="0" applyNumberFormat="1" applyFont="1" applyFill="1" applyBorder="1" applyAlignment="1" applyProtection="1">
      <alignment horizontal="center" vertical="center" textRotation="90" wrapText="1"/>
      <protection/>
    </xf>
    <xf numFmtId="4" fontId="0" fillId="33" borderId="17" xfId="0" applyNumberFormat="1" applyFont="1" applyFill="1" applyBorder="1" applyAlignment="1" applyProtection="1">
      <alignment horizontal="center" vertical="center" textRotation="90"/>
      <protection/>
    </xf>
    <xf numFmtId="0" fontId="3" fillId="33" borderId="97" xfId="0" applyFont="1" applyFill="1" applyBorder="1" applyAlignment="1" applyProtection="1">
      <alignment horizontal="center" vertical="center"/>
      <protection/>
    </xf>
    <xf numFmtId="4" fontId="3" fillId="33" borderId="89" xfId="0" applyNumberFormat="1" applyFont="1" applyFill="1" applyBorder="1" applyAlignment="1" applyProtection="1">
      <alignment horizontal="center" vertical="center"/>
      <protection/>
    </xf>
    <xf numFmtId="4" fontId="0" fillId="33" borderId="15" xfId="0" applyNumberFormat="1" applyFont="1" applyFill="1" applyBorder="1" applyAlignment="1" applyProtection="1">
      <alignment horizontal="center" vertical="center" textRotation="90"/>
      <protection/>
    </xf>
    <xf numFmtId="0" fontId="0" fillId="33" borderId="21" xfId="0" applyFont="1" applyFill="1" applyBorder="1" applyAlignment="1" applyProtection="1">
      <alignment horizontal="left" vertical="center" wrapText="1"/>
      <protection/>
    </xf>
    <xf numFmtId="4" fontId="5" fillId="33" borderId="10" xfId="0" applyNumberFormat="1" applyFont="1" applyFill="1" applyBorder="1" applyAlignment="1" applyProtection="1">
      <alignment horizontal="center" vertical="center"/>
      <protection/>
    </xf>
    <xf numFmtId="4" fontId="3" fillId="33" borderId="24" xfId="0" applyNumberFormat="1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98" xfId="0" applyFont="1" applyFill="1" applyBorder="1" applyAlignment="1">
      <alignment horizontal="center" vertical="center" wrapText="1"/>
    </xf>
    <xf numFmtId="0" fontId="5" fillId="33" borderId="9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left" vertical="center" wrapText="1"/>
    </xf>
    <xf numFmtId="0" fontId="3" fillId="33" borderId="10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49" fontId="3" fillId="33" borderId="98" xfId="0" applyNumberFormat="1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70"/>
  <sheetViews>
    <sheetView zoomScalePageLayoutView="0" workbookViewId="0" topLeftCell="A1">
      <pane xSplit="3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18" sqref="K18"/>
    </sheetView>
  </sheetViews>
  <sheetFormatPr defaultColWidth="9.00390625" defaultRowHeight="12.75"/>
  <cols>
    <col min="1" max="1" width="6.625" style="0" customWidth="1"/>
    <col min="2" max="2" width="7.25390625" style="0" customWidth="1"/>
    <col min="3" max="3" width="36.875" style="0" customWidth="1"/>
    <col min="4" max="4" width="0" style="0" hidden="1" customWidth="1"/>
    <col min="5" max="6" width="13.625" style="0" customWidth="1"/>
    <col min="7" max="7" width="16.25390625" style="0" customWidth="1"/>
    <col min="8" max="8" width="13.625" style="0" customWidth="1"/>
    <col min="9" max="11" width="13.00390625" style="0" customWidth="1"/>
    <col min="12" max="13" width="12.625" style="0" customWidth="1"/>
    <col min="14" max="14" width="12.25390625" style="0" bestFit="1" customWidth="1"/>
    <col min="15" max="15" width="12.375" style="0" customWidth="1"/>
    <col min="16" max="16" width="12.875" style="0" customWidth="1"/>
  </cols>
  <sheetData>
    <row r="1" spans="1:20" ht="12.75">
      <c r="A1" s="153"/>
      <c r="B1" s="154"/>
      <c r="C1" s="155"/>
      <c r="D1" s="154"/>
      <c r="E1" s="154"/>
      <c r="F1" s="154"/>
      <c r="G1" s="154"/>
      <c r="H1" s="154"/>
      <c r="I1" s="154"/>
      <c r="J1" s="154" t="s">
        <v>180</v>
      </c>
      <c r="K1" s="154"/>
      <c r="L1" s="154"/>
      <c r="M1" s="154"/>
      <c r="N1" s="156"/>
      <c r="O1" s="157"/>
      <c r="P1" s="296"/>
      <c r="Q1" s="232"/>
      <c r="R1" s="4"/>
      <c r="S1" s="4"/>
      <c r="T1" s="4"/>
    </row>
    <row r="2" spans="1:20" ht="15.75">
      <c r="A2" s="158"/>
      <c r="B2" s="159"/>
      <c r="C2" s="160"/>
      <c r="D2" s="159"/>
      <c r="E2" s="161" t="s">
        <v>165</v>
      </c>
      <c r="F2" s="159"/>
      <c r="G2" s="159"/>
      <c r="H2" s="159"/>
      <c r="I2" s="159"/>
      <c r="J2" s="159"/>
      <c r="K2" s="159"/>
      <c r="L2" s="159"/>
      <c r="M2" s="159"/>
      <c r="N2" s="162"/>
      <c r="O2" s="163"/>
      <c r="P2" s="297"/>
      <c r="Q2" s="232"/>
      <c r="R2" s="4"/>
      <c r="S2" s="4"/>
      <c r="T2" s="4"/>
    </row>
    <row r="3" spans="1:20" ht="12.75">
      <c r="A3" s="158"/>
      <c r="B3" s="159"/>
      <c r="C3" s="160"/>
      <c r="D3" s="159"/>
      <c r="E3" s="159"/>
      <c r="F3" s="159" t="s">
        <v>1</v>
      </c>
      <c r="G3" s="159"/>
      <c r="H3" s="159"/>
      <c r="I3" s="159"/>
      <c r="J3" s="159"/>
      <c r="K3" s="159"/>
      <c r="L3" s="159"/>
      <c r="M3" s="159"/>
      <c r="N3" s="162"/>
      <c r="O3" s="163"/>
      <c r="P3" s="297"/>
      <c r="Q3" s="232"/>
      <c r="R3" s="4"/>
      <c r="S3" s="4"/>
      <c r="T3" s="4"/>
    </row>
    <row r="4" spans="1:20" ht="13.5" thickBot="1">
      <c r="A4" s="164"/>
      <c r="B4" s="165"/>
      <c r="C4" s="166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7"/>
      <c r="O4" s="168"/>
      <c r="P4" s="298"/>
      <c r="Q4" s="232"/>
      <c r="R4" s="4"/>
      <c r="S4" s="4"/>
      <c r="T4" s="4"/>
    </row>
    <row r="5" spans="1:20" ht="24.75" customHeight="1" thickBot="1">
      <c r="A5" s="258" t="s">
        <v>2</v>
      </c>
      <c r="B5" s="394" t="s">
        <v>3</v>
      </c>
      <c r="C5" s="394"/>
      <c r="D5" s="259" t="s">
        <v>4</v>
      </c>
      <c r="E5" s="260">
        <v>2011</v>
      </c>
      <c r="F5" s="261">
        <v>2012</v>
      </c>
      <c r="G5" s="260">
        <v>2013</v>
      </c>
      <c r="H5" s="261">
        <v>2014</v>
      </c>
      <c r="I5" s="260">
        <v>2015</v>
      </c>
      <c r="J5" s="261">
        <v>2016</v>
      </c>
      <c r="K5" s="260">
        <v>2017</v>
      </c>
      <c r="L5" s="261">
        <v>2018</v>
      </c>
      <c r="M5" s="260">
        <v>2019</v>
      </c>
      <c r="N5" s="261">
        <v>2020</v>
      </c>
      <c r="O5" s="260">
        <v>2021</v>
      </c>
      <c r="P5" s="260">
        <v>2022</v>
      </c>
      <c r="Q5" s="232"/>
      <c r="R5" s="4"/>
      <c r="S5" s="4"/>
      <c r="T5" s="4"/>
    </row>
    <row r="6" spans="1:20" ht="12.75">
      <c r="A6" s="262" t="s">
        <v>5</v>
      </c>
      <c r="B6" s="395" t="s">
        <v>6</v>
      </c>
      <c r="C6" s="395"/>
      <c r="D6" s="122">
        <f aca="true" t="shared" si="0" ref="D6:P6">D7+D8</f>
        <v>0</v>
      </c>
      <c r="E6" s="181">
        <f t="shared" si="0"/>
        <v>35164130.18</v>
      </c>
      <c r="F6" s="191">
        <f t="shared" si="0"/>
        <v>33664100</v>
      </c>
      <c r="G6" s="181">
        <f t="shared" si="0"/>
        <v>40484860.41</v>
      </c>
      <c r="H6" s="191">
        <f t="shared" si="0"/>
        <v>35744643</v>
      </c>
      <c r="I6" s="181">
        <f t="shared" si="0"/>
        <v>32000000</v>
      </c>
      <c r="J6" s="191">
        <f t="shared" si="0"/>
        <v>31000000</v>
      </c>
      <c r="K6" s="181">
        <f t="shared" si="0"/>
        <v>31000000</v>
      </c>
      <c r="L6" s="191">
        <f t="shared" si="0"/>
        <v>31000000</v>
      </c>
      <c r="M6" s="208">
        <f t="shared" si="0"/>
        <v>31000000</v>
      </c>
      <c r="N6" s="203">
        <f t="shared" si="0"/>
        <v>31000000</v>
      </c>
      <c r="O6" s="208">
        <f t="shared" si="0"/>
        <v>31000000</v>
      </c>
      <c r="P6" s="208">
        <f t="shared" si="0"/>
        <v>31000000</v>
      </c>
      <c r="Q6" s="232"/>
      <c r="R6" s="4"/>
      <c r="S6" s="4"/>
      <c r="T6" s="4"/>
    </row>
    <row r="7" spans="1:20" ht="12.75" customHeight="1">
      <c r="A7" s="263" t="s">
        <v>7</v>
      </c>
      <c r="B7" s="11"/>
      <c r="C7" s="12" t="s">
        <v>8</v>
      </c>
      <c r="D7" s="123">
        <v>0</v>
      </c>
      <c r="E7" s="182">
        <v>30363697.29</v>
      </c>
      <c r="F7" s="192">
        <v>29464100</v>
      </c>
      <c r="G7" s="182">
        <v>30738591.41</v>
      </c>
      <c r="H7" s="192">
        <v>30868136</v>
      </c>
      <c r="I7" s="182">
        <v>31000000</v>
      </c>
      <c r="J7" s="192">
        <v>31000000</v>
      </c>
      <c r="K7" s="182">
        <v>31000000</v>
      </c>
      <c r="L7" s="192">
        <v>31000000</v>
      </c>
      <c r="M7" s="133">
        <v>31000000</v>
      </c>
      <c r="N7" s="213">
        <v>31000000</v>
      </c>
      <c r="O7" s="133">
        <v>31000000</v>
      </c>
      <c r="P7" s="133">
        <v>31000000</v>
      </c>
      <c r="Q7" s="232"/>
      <c r="R7" s="4"/>
      <c r="S7" s="4"/>
      <c r="T7" s="4"/>
    </row>
    <row r="8" spans="1:20" ht="12.75">
      <c r="A8" s="263" t="s">
        <v>9</v>
      </c>
      <c r="B8" s="11"/>
      <c r="C8" s="12" t="s">
        <v>10</v>
      </c>
      <c r="D8" s="123">
        <v>0</v>
      </c>
      <c r="E8" s="182">
        <v>4800432.89</v>
      </c>
      <c r="F8" s="302">
        <v>4200000</v>
      </c>
      <c r="G8" s="183">
        <v>9746269</v>
      </c>
      <c r="H8" s="193">
        <v>4876507</v>
      </c>
      <c r="I8" s="183">
        <v>1000000</v>
      </c>
      <c r="J8" s="193">
        <v>0</v>
      </c>
      <c r="K8" s="183">
        <v>0</v>
      </c>
      <c r="L8" s="193">
        <v>0</v>
      </c>
      <c r="M8" s="134"/>
      <c r="N8" s="214"/>
      <c r="O8" s="134"/>
      <c r="P8" s="134"/>
      <c r="Q8" s="232"/>
      <c r="R8" s="4"/>
      <c r="S8" s="4"/>
      <c r="T8" s="4"/>
    </row>
    <row r="9" spans="1:20" ht="12.75">
      <c r="A9" s="264"/>
      <c r="B9" s="16" t="s">
        <v>11</v>
      </c>
      <c r="C9" s="17" t="s">
        <v>12</v>
      </c>
      <c r="D9" s="124">
        <v>0</v>
      </c>
      <c r="E9" s="183">
        <v>200000</v>
      </c>
      <c r="F9" s="193">
        <v>200000</v>
      </c>
      <c r="G9" s="183">
        <v>200000</v>
      </c>
      <c r="H9" s="193">
        <v>0</v>
      </c>
      <c r="I9" s="183">
        <v>0</v>
      </c>
      <c r="J9" s="193">
        <v>0</v>
      </c>
      <c r="K9" s="183">
        <v>0</v>
      </c>
      <c r="L9" s="193">
        <v>0</v>
      </c>
      <c r="M9" s="134"/>
      <c r="N9" s="214"/>
      <c r="O9" s="134"/>
      <c r="P9" s="134"/>
      <c r="Q9" s="232"/>
      <c r="R9" s="4"/>
      <c r="S9" s="4"/>
      <c r="T9" s="4"/>
    </row>
    <row r="10" spans="1:20" ht="12.75" customHeight="1">
      <c r="A10" s="265" t="s">
        <v>13</v>
      </c>
      <c r="B10" s="385" t="s">
        <v>14</v>
      </c>
      <c r="C10" s="385"/>
      <c r="D10" s="125">
        <f aca="true" t="shared" si="1" ref="D10:P10">D11+D19</f>
        <v>0</v>
      </c>
      <c r="E10" s="184">
        <f t="shared" si="1"/>
        <v>42989066.18</v>
      </c>
      <c r="F10" s="194">
        <f t="shared" si="1"/>
        <v>37599196</v>
      </c>
      <c r="G10" s="184">
        <f t="shared" si="1"/>
        <v>43423986.41</v>
      </c>
      <c r="H10" s="194">
        <f t="shared" si="1"/>
        <v>33641959</v>
      </c>
      <c r="I10" s="184">
        <f t="shared" si="1"/>
        <v>34717987</v>
      </c>
      <c r="J10" s="194">
        <f t="shared" si="1"/>
        <v>29200644.09</v>
      </c>
      <c r="K10" s="184">
        <f t="shared" si="1"/>
        <v>28680000</v>
      </c>
      <c r="L10" s="194">
        <f t="shared" si="1"/>
        <v>28680000</v>
      </c>
      <c r="M10" s="209">
        <f t="shared" si="1"/>
        <v>28780000</v>
      </c>
      <c r="N10" s="204">
        <f t="shared" si="1"/>
        <v>28880000</v>
      </c>
      <c r="O10" s="209">
        <f t="shared" si="1"/>
        <v>28700000</v>
      </c>
      <c r="P10" s="209">
        <f t="shared" si="1"/>
        <v>30000000</v>
      </c>
      <c r="Q10" s="232"/>
      <c r="R10" s="4"/>
      <c r="S10" s="4"/>
      <c r="T10" s="4"/>
    </row>
    <row r="11" spans="1:20" ht="12.75">
      <c r="A11" s="263" t="s">
        <v>7</v>
      </c>
      <c r="B11" s="11"/>
      <c r="C11" s="12" t="s">
        <v>8</v>
      </c>
      <c r="D11" s="123">
        <v>0</v>
      </c>
      <c r="E11" s="182">
        <v>30303217.37</v>
      </c>
      <c r="F11" s="192">
        <v>25332326</v>
      </c>
      <c r="G11" s="182">
        <v>26000000</v>
      </c>
      <c r="H11" s="192">
        <v>30208659</v>
      </c>
      <c r="I11" s="182">
        <v>26517987</v>
      </c>
      <c r="J11" s="192">
        <v>27000000</v>
      </c>
      <c r="K11" s="182">
        <v>27000000</v>
      </c>
      <c r="L11" s="192">
        <v>27000000</v>
      </c>
      <c r="M11" s="133">
        <v>27000000</v>
      </c>
      <c r="N11" s="213">
        <v>27000000</v>
      </c>
      <c r="O11" s="133">
        <v>27000000</v>
      </c>
      <c r="P11" s="133">
        <v>27000000</v>
      </c>
      <c r="Q11" s="232"/>
      <c r="R11" s="4"/>
      <c r="S11" s="4"/>
      <c r="T11" s="4"/>
    </row>
    <row r="12" spans="1:20" ht="12.75">
      <c r="A12" s="299"/>
      <c r="B12" s="396" t="s">
        <v>11</v>
      </c>
      <c r="C12" s="17" t="s">
        <v>15</v>
      </c>
      <c r="D12" s="300">
        <v>0</v>
      </c>
      <c r="E12" s="301">
        <v>500000</v>
      </c>
      <c r="F12" s="302">
        <v>1000000</v>
      </c>
      <c r="G12" s="301">
        <v>750000</v>
      </c>
      <c r="H12" s="302">
        <v>600000</v>
      </c>
      <c r="I12" s="301">
        <v>585000</v>
      </c>
      <c r="J12" s="302">
        <v>500000</v>
      </c>
      <c r="K12" s="301">
        <v>450000</v>
      </c>
      <c r="L12" s="302">
        <v>450000</v>
      </c>
      <c r="M12" s="134">
        <v>400000</v>
      </c>
      <c r="N12" s="214">
        <v>400000</v>
      </c>
      <c r="O12" s="134">
        <v>350000</v>
      </c>
      <c r="P12" s="134">
        <v>300000</v>
      </c>
      <c r="Q12" s="232"/>
      <c r="R12" s="4"/>
      <c r="S12" s="4"/>
      <c r="T12" s="4"/>
    </row>
    <row r="13" spans="1:20" ht="25.5">
      <c r="A13" s="299"/>
      <c r="B13" s="396"/>
      <c r="C13" s="17" t="s">
        <v>16</v>
      </c>
      <c r="D13" s="300"/>
      <c r="E13" s="301">
        <v>0</v>
      </c>
      <c r="F13" s="302">
        <v>0</v>
      </c>
      <c r="G13" s="301">
        <v>0</v>
      </c>
      <c r="H13" s="302">
        <v>0</v>
      </c>
      <c r="I13" s="301">
        <v>0</v>
      </c>
      <c r="J13" s="301">
        <v>0</v>
      </c>
      <c r="K13" s="301">
        <v>0</v>
      </c>
      <c r="L13" s="303">
        <v>0</v>
      </c>
      <c r="M13" s="183">
        <v>0</v>
      </c>
      <c r="N13" s="193">
        <v>0</v>
      </c>
      <c r="O13" s="183">
        <v>0</v>
      </c>
      <c r="P13" s="183">
        <v>0</v>
      </c>
      <c r="Q13" s="233"/>
      <c r="R13" s="4"/>
      <c r="S13" s="4"/>
      <c r="T13" s="4"/>
    </row>
    <row r="14" spans="1:20" ht="12.75">
      <c r="A14" s="299"/>
      <c r="B14" s="396"/>
      <c r="C14" s="17" t="s">
        <v>17</v>
      </c>
      <c r="D14" s="300">
        <v>0</v>
      </c>
      <c r="E14" s="304">
        <v>14771052.98</v>
      </c>
      <c r="F14" s="305">
        <v>14880262</v>
      </c>
      <c r="G14" s="304">
        <v>15326659</v>
      </c>
      <c r="H14" s="305">
        <v>15786458</v>
      </c>
      <c r="I14" s="306">
        <f aca="true" t="shared" si="2" ref="I14:N14">H14*1.05</f>
        <v>16575780.9</v>
      </c>
      <c r="J14" s="307">
        <f t="shared" si="2"/>
        <v>17404569.945</v>
      </c>
      <c r="K14" s="306">
        <f t="shared" si="2"/>
        <v>18274798.442250002</v>
      </c>
      <c r="L14" s="307">
        <f t="shared" si="2"/>
        <v>19188538.364362504</v>
      </c>
      <c r="M14" s="227">
        <f t="shared" si="2"/>
        <v>20147965.28258063</v>
      </c>
      <c r="N14" s="228">
        <f t="shared" si="2"/>
        <v>21155363.54670966</v>
      </c>
      <c r="O14" s="227">
        <v>21155363.55</v>
      </c>
      <c r="P14" s="227">
        <v>21155363.55</v>
      </c>
      <c r="Q14" s="232"/>
      <c r="R14" s="4"/>
      <c r="S14" s="4"/>
      <c r="T14" s="4"/>
    </row>
    <row r="15" spans="1:20" ht="25.5">
      <c r="A15" s="299"/>
      <c r="B15" s="396"/>
      <c r="C15" s="17" t="s">
        <v>18</v>
      </c>
      <c r="D15" s="300">
        <v>0</v>
      </c>
      <c r="E15" s="304">
        <v>321000</v>
      </c>
      <c r="F15" s="305">
        <v>322390</v>
      </c>
      <c r="G15" s="304">
        <v>332062</v>
      </c>
      <c r="H15" s="305">
        <v>342024</v>
      </c>
      <c r="I15" s="304">
        <f>H15*1.03</f>
        <v>352284.72000000003</v>
      </c>
      <c r="J15" s="304">
        <f aca="true" t="shared" si="3" ref="J15:P15">I15*1.03</f>
        <v>362853.2616</v>
      </c>
      <c r="K15" s="304">
        <f t="shared" si="3"/>
        <v>373738.85944800003</v>
      </c>
      <c r="L15" s="308">
        <f t="shared" si="3"/>
        <v>384951.02523144</v>
      </c>
      <c r="M15" s="185">
        <f t="shared" si="3"/>
        <v>396499.55598838325</v>
      </c>
      <c r="N15" s="195">
        <f t="shared" si="3"/>
        <v>408394.54266803473</v>
      </c>
      <c r="O15" s="185">
        <f t="shared" si="3"/>
        <v>420646.37894807576</v>
      </c>
      <c r="P15" s="185">
        <f t="shared" si="3"/>
        <v>433265.770316518</v>
      </c>
      <c r="Q15" s="234"/>
      <c r="R15" s="4"/>
      <c r="S15" s="4"/>
      <c r="T15" s="4"/>
    </row>
    <row r="16" spans="1:20" ht="38.25">
      <c r="A16" s="299"/>
      <c r="B16" s="396"/>
      <c r="C16" s="17" t="s">
        <v>19</v>
      </c>
      <c r="D16" s="300"/>
      <c r="E16" s="309">
        <f>Przedsięwzięcia!F13</f>
        <v>0</v>
      </c>
      <c r="F16" s="310">
        <f>Przedsięwzięcia!G13</f>
        <v>346002</v>
      </c>
      <c r="G16" s="309">
        <f>Przedsięwzięcia!H13</f>
        <v>58870</v>
      </c>
      <c r="H16" s="310">
        <f>Przedsięwzięcia!I13</f>
        <v>0</v>
      </c>
      <c r="I16" s="309">
        <f>Przedsięwzięcia!K13</f>
        <v>0</v>
      </c>
      <c r="J16" s="310"/>
      <c r="K16" s="309"/>
      <c r="L16" s="310"/>
      <c r="M16" s="135"/>
      <c r="N16" s="215"/>
      <c r="O16" s="135"/>
      <c r="P16" s="135"/>
      <c r="Q16" s="232"/>
      <c r="R16" s="4"/>
      <c r="S16" s="4"/>
      <c r="T16" s="4"/>
    </row>
    <row r="17" spans="1:20" ht="25.5">
      <c r="A17" s="299"/>
      <c r="B17" s="396"/>
      <c r="C17" s="17" t="s">
        <v>20</v>
      </c>
      <c r="D17" s="300"/>
      <c r="E17" s="309">
        <f>Przedsięwzięcia!F5</f>
        <v>9292.8</v>
      </c>
      <c r="F17" s="310">
        <f>Przedsięwzięcia!G5</f>
        <v>9292.8</v>
      </c>
      <c r="G17" s="309">
        <f>Przedsięwzięcia!H5</f>
        <v>2305.8</v>
      </c>
      <c r="H17" s="310">
        <f>Przedsięwzięcia!I5</f>
        <v>0</v>
      </c>
      <c r="I17" s="309">
        <f>Przedsięwzięcia!K5</f>
        <v>0</v>
      </c>
      <c r="J17" s="310"/>
      <c r="K17" s="309"/>
      <c r="L17" s="310"/>
      <c r="M17" s="135"/>
      <c r="N17" s="215"/>
      <c r="O17" s="135"/>
      <c r="P17" s="135"/>
      <c r="Q17" s="232"/>
      <c r="R17" s="4"/>
      <c r="S17" s="4"/>
      <c r="T17" s="4"/>
    </row>
    <row r="18" spans="1:20" ht="25.5">
      <c r="A18" s="299"/>
      <c r="B18" s="396"/>
      <c r="C18" s="23" t="s">
        <v>21</v>
      </c>
      <c r="D18" s="300"/>
      <c r="E18" s="309">
        <f>Przedsięwzięcia!F51</f>
        <v>0</v>
      </c>
      <c r="F18" s="310">
        <f>Przedsięwzięcia!G51</f>
        <v>0</v>
      </c>
      <c r="G18" s="309">
        <f>Przedsięwzięcia!H51</f>
        <v>0</v>
      </c>
      <c r="H18" s="310">
        <f>Przedsięwzięcia!I51</f>
        <v>0</v>
      </c>
      <c r="I18" s="309">
        <f>Przedsięwzięcia!K51</f>
        <v>0</v>
      </c>
      <c r="J18" s="311"/>
      <c r="K18" s="312"/>
      <c r="L18" s="311"/>
      <c r="M18" s="136"/>
      <c r="N18" s="216"/>
      <c r="O18" s="136"/>
      <c r="P18" s="136"/>
      <c r="Q18" s="232"/>
      <c r="R18" s="4"/>
      <c r="S18" s="4"/>
      <c r="T18" s="4"/>
    </row>
    <row r="19" spans="1:20" ht="12.75">
      <c r="A19" s="263" t="s">
        <v>9</v>
      </c>
      <c r="B19" s="11"/>
      <c r="C19" s="12" t="s">
        <v>10</v>
      </c>
      <c r="D19" s="123">
        <v>0</v>
      </c>
      <c r="E19" s="327">
        <v>12685848.81</v>
      </c>
      <c r="F19" s="328">
        <v>12266870</v>
      </c>
      <c r="G19" s="329">
        <v>17423986.41</v>
      </c>
      <c r="H19" s="330">
        <v>3433300</v>
      </c>
      <c r="I19" s="329">
        <v>8200000</v>
      </c>
      <c r="J19" s="328">
        <v>2200644.09</v>
      </c>
      <c r="K19" s="327">
        <v>1680000</v>
      </c>
      <c r="L19" s="328">
        <v>1680000</v>
      </c>
      <c r="M19" s="331">
        <v>1780000</v>
      </c>
      <c r="N19" s="332">
        <v>1880000</v>
      </c>
      <c r="O19" s="331">
        <v>1700000</v>
      </c>
      <c r="P19" s="331">
        <v>3000000</v>
      </c>
      <c r="Q19" s="232"/>
      <c r="R19" s="4"/>
      <c r="S19" s="4"/>
      <c r="T19" s="4"/>
    </row>
    <row r="20" spans="1:20" ht="38.25">
      <c r="A20" s="299"/>
      <c r="B20" s="20" t="s">
        <v>11</v>
      </c>
      <c r="C20" s="17" t="s">
        <v>22</v>
      </c>
      <c r="D20" s="300"/>
      <c r="E20" s="310">
        <f>Przedsięwzięcia!F48</f>
        <v>10488953.11</v>
      </c>
      <c r="F20" s="309">
        <f>Przedsięwzięcia!G48</f>
        <v>10222190.91</v>
      </c>
      <c r="G20" s="309">
        <f>Przedsięwzięcia!H48</f>
        <v>17423986.41</v>
      </c>
      <c r="H20" s="310">
        <f>Przedsięwzięcia!I48</f>
        <v>3352200</v>
      </c>
      <c r="I20" s="309">
        <v>8082655.91</v>
      </c>
      <c r="J20" s="311">
        <v>2200644.09</v>
      </c>
      <c r="K20" s="312"/>
      <c r="L20" s="311"/>
      <c r="M20" s="136"/>
      <c r="N20" s="216"/>
      <c r="O20" s="136"/>
      <c r="P20" s="136"/>
      <c r="Q20" s="232"/>
      <c r="R20" s="4"/>
      <c r="S20" s="4"/>
      <c r="T20" s="4"/>
    </row>
    <row r="21" spans="1:20" ht="12.75" customHeight="1">
      <c r="A21" s="265" t="s">
        <v>23</v>
      </c>
      <c r="B21" s="385" t="s">
        <v>24</v>
      </c>
      <c r="C21" s="385"/>
      <c r="D21" s="125">
        <f aca="true" t="shared" si="4" ref="D21:L21">D22+D26+D27+D28</f>
        <v>0</v>
      </c>
      <c r="E21" s="184">
        <f t="shared" si="4"/>
        <v>9563220</v>
      </c>
      <c r="F21" s="194">
        <f t="shared" si="4"/>
        <v>6000000</v>
      </c>
      <c r="G21" s="184">
        <f t="shared" si="4"/>
        <v>5091810</v>
      </c>
      <c r="H21" s="194">
        <f t="shared" si="4"/>
        <v>0</v>
      </c>
      <c r="I21" s="184">
        <f t="shared" si="4"/>
        <v>5000000</v>
      </c>
      <c r="J21" s="194">
        <f t="shared" si="4"/>
        <v>420644</v>
      </c>
      <c r="K21" s="184">
        <f t="shared" si="4"/>
        <v>0</v>
      </c>
      <c r="L21" s="194">
        <f t="shared" si="4"/>
        <v>0</v>
      </c>
      <c r="M21" s="137"/>
      <c r="N21" s="217"/>
      <c r="O21" s="137"/>
      <c r="P21" s="137"/>
      <c r="Q21" s="232"/>
      <c r="R21" s="4"/>
      <c r="S21" s="4"/>
      <c r="T21" s="4"/>
    </row>
    <row r="22" spans="1:20" ht="12.75">
      <c r="A22" s="263" t="s">
        <v>7</v>
      </c>
      <c r="B22" s="11"/>
      <c r="C22" s="12" t="s">
        <v>25</v>
      </c>
      <c r="D22" s="126">
        <f aca="true" t="shared" si="5" ref="D22:L22">D23+D24+D25</f>
        <v>0</v>
      </c>
      <c r="E22" s="186">
        <f>E23+E24+E25</f>
        <v>9343620</v>
      </c>
      <c r="F22" s="196">
        <f t="shared" si="5"/>
        <v>2000000</v>
      </c>
      <c r="G22" s="186">
        <f t="shared" si="5"/>
        <v>4000000</v>
      </c>
      <c r="H22" s="196">
        <f t="shared" si="5"/>
        <v>0</v>
      </c>
      <c r="I22" s="186">
        <f t="shared" si="5"/>
        <v>0</v>
      </c>
      <c r="J22" s="196">
        <f t="shared" si="5"/>
        <v>0</v>
      </c>
      <c r="K22" s="186">
        <f t="shared" si="5"/>
        <v>0</v>
      </c>
      <c r="L22" s="196">
        <f t="shared" si="5"/>
        <v>0</v>
      </c>
      <c r="M22" s="138"/>
      <c r="N22" s="218"/>
      <c r="O22" s="138"/>
      <c r="P22" s="138"/>
      <c r="Q22" s="232"/>
      <c r="R22" s="4"/>
      <c r="S22" s="4"/>
      <c r="T22" s="4"/>
    </row>
    <row r="23" spans="1:20" ht="12.75">
      <c r="A23" s="299"/>
      <c r="B23" s="393" t="s">
        <v>11</v>
      </c>
      <c r="C23" s="17" t="s">
        <v>26</v>
      </c>
      <c r="D23" s="300"/>
      <c r="E23" s="301">
        <v>0</v>
      </c>
      <c r="F23" s="302"/>
      <c r="G23" s="301"/>
      <c r="H23" s="302"/>
      <c r="I23" s="301"/>
      <c r="J23" s="302"/>
      <c r="K23" s="301"/>
      <c r="L23" s="302"/>
      <c r="M23" s="134"/>
      <c r="N23" s="214"/>
      <c r="O23" s="134"/>
      <c r="P23" s="134"/>
      <c r="Q23" s="232"/>
      <c r="R23" s="4"/>
      <c r="S23" s="4"/>
      <c r="T23" s="4"/>
    </row>
    <row r="24" spans="1:20" ht="12.75">
      <c r="A24" s="299"/>
      <c r="B24" s="393"/>
      <c r="C24" s="17" t="s">
        <v>27</v>
      </c>
      <c r="D24" s="300">
        <v>0</v>
      </c>
      <c r="E24" s="301">
        <v>9343620</v>
      </c>
      <c r="F24" s="302">
        <v>2000000</v>
      </c>
      <c r="G24" s="301">
        <v>4000000</v>
      </c>
      <c r="H24" s="302">
        <v>0</v>
      </c>
      <c r="I24" s="301"/>
      <c r="J24" s="302"/>
      <c r="K24" s="301"/>
      <c r="L24" s="302"/>
      <c r="M24" s="134"/>
      <c r="N24" s="214"/>
      <c r="O24" s="134"/>
      <c r="P24" s="134"/>
      <c r="Q24" s="232"/>
      <c r="R24" s="4"/>
      <c r="S24" s="4"/>
      <c r="T24" s="4"/>
    </row>
    <row r="25" spans="1:20" ht="12.75">
      <c r="A25" s="299"/>
      <c r="B25" s="393"/>
      <c r="C25" s="17" t="s">
        <v>28</v>
      </c>
      <c r="D25" s="300"/>
      <c r="E25" s="301"/>
      <c r="F25" s="302"/>
      <c r="G25" s="301"/>
      <c r="H25" s="302"/>
      <c r="I25" s="301"/>
      <c r="J25" s="302"/>
      <c r="K25" s="301"/>
      <c r="L25" s="302"/>
      <c r="M25" s="134"/>
      <c r="N25" s="214"/>
      <c r="O25" s="134"/>
      <c r="P25" s="134"/>
      <c r="Q25" s="232"/>
      <c r="R25" s="4"/>
      <c r="S25" s="4"/>
      <c r="T25" s="4"/>
    </row>
    <row r="26" spans="1:20" ht="12.75">
      <c r="A26" s="263" t="s">
        <v>9</v>
      </c>
      <c r="B26" s="11"/>
      <c r="C26" s="12" t="s">
        <v>29</v>
      </c>
      <c r="D26" s="123"/>
      <c r="E26" s="182">
        <v>100000</v>
      </c>
      <c r="F26" s="192"/>
      <c r="G26" s="182"/>
      <c r="H26" s="192"/>
      <c r="I26" s="182"/>
      <c r="J26" s="192"/>
      <c r="K26" s="182"/>
      <c r="L26" s="192"/>
      <c r="M26" s="133"/>
      <c r="N26" s="213"/>
      <c r="O26" s="133"/>
      <c r="P26" s="133"/>
      <c r="Q26" s="232"/>
      <c r="R26" s="4"/>
      <c r="S26" s="4"/>
      <c r="T26" s="4"/>
    </row>
    <row r="27" spans="1:20" ht="12.75">
      <c r="A27" s="263" t="s">
        <v>30</v>
      </c>
      <c r="B27" s="11"/>
      <c r="C27" s="12" t="s">
        <v>31</v>
      </c>
      <c r="D27" s="123"/>
      <c r="E27" s="182"/>
      <c r="F27" s="192"/>
      <c r="G27" s="182"/>
      <c r="H27" s="192"/>
      <c r="I27" s="182"/>
      <c r="J27" s="192"/>
      <c r="K27" s="182"/>
      <c r="L27" s="192"/>
      <c r="M27" s="133"/>
      <c r="N27" s="213"/>
      <c r="O27" s="133"/>
      <c r="P27" s="133"/>
      <c r="Q27" s="232"/>
      <c r="R27" s="4"/>
      <c r="S27" s="4"/>
      <c r="T27" s="4"/>
    </row>
    <row r="28" spans="1:20" ht="12.75">
      <c r="A28" s="263" t="s">
        <v>32</v>
      </c>
      <c r="B28" s="11"/>
      <c r="C28" s="12" t="s">
        <v>33</v>
      </c>
      <c r="D28" s="123"/>
      <c r="E28" s="182">
        <v>119600</v>
      </c>
      <c r="F28" s="192">
        <v>4000000</v>
      </c>
      <c r="G28" s="182">
        <v>1091810</v>
      </c>
      <c r="H28" s="192">
        <v>0</v>
      </c>
      <c r="I28" s="182">
        <v>5000000</v>
      </c>
      <c r="J28" s="192">
        <v>420644</v>
      </c>
      <c r="K28" s="182"/>
      <c r="L28" s="192"/>
      <c r="M28" s="133"/>
      <c r="N28" s="213"/>
      <c r="O28" s="133"/>
      <c r="P28" s="133"/>
      <c r="Q28" s="232"/>
      <c r="R28" s="4"/>
      <c r="S28" s="4"/>
      <c r="T28" s="4"/>
    </row>
    <row r="29" spans="1:20" ht="12.75" customHeight="1">
      <c r="A29" s="265" t="s">
        <v>34</v>
      </c>
      <c r="B29" s="385" t="s">
        <v>35</v>
      </c>
      <c r="C29" s="385"/>
      <c r="D29" s="125">
        <f aca="true" t="shared" si="6" ref="D29:P29">D30+D34</f>
        <v>0</v>
      </c>
      <c r="E29" s="184">
        <f t="shared" si="6"/>
        <v>1738284</v>
      </c>
      <c r="F29" s="194">
        <f t="shared" si="6"/>
        <v>2064904</v>
      </c>
      <c r="G29" s="184">
        <f t="shared" si="6"/>
        <v>2152684</v>
      </c>
      <c r="H29" s="194">
        <f t="shared" si="6"/>
        <v>2102684</v>
      </c>
      <c r="I29" s="184">
        <f t="shared" si="6"/>
        <v>2282013</v>
      </c>
      <c r="J29" s="194">
        <f t="shared" si="6"/>
        <v>2220000</v>
      </c>
      <c r="K29" s="184">
        <f t="shared" si="6"/>
        <v>2320000</v>
      </c>
      <c r="L29" s="194">
        <f t="shared" si="6"/>
        <v>2320000</v>
      </c>
      <c r="M29" s="209">
        <f t="shared" si="6"/>
        <v>2220000</v>
      </c>
      <c r="N29" s="204">
        <f t="shared" si="6"/>
        <v>2120000</v>
      </c>
      <c r="O29" s="209">
        <f t="shared" si="6"/>
        <v>2300000</v>
      </c>
      <c r="P29" s="209">
        <f t="shared" si="6"/>
        <v>1000000</v>
      </c>
      <c r="Q29" s="232"/>
      <c r="R29" s="4"/>
      <c r="S29" s="4"/>
      <c r="T29" s="4"/>
    </row>
    <row r="30" spans="1:20" ht="12.75">
      <c r="A30" s="263" t="s">
        <v>7</v>
      </c>
      <c r="B30" s="11"/>
      <c r="C30" s="12" t="s">
        <v>36</v>
      </c>
      <c r="D30" s="126">
        <f aca="true" t="shared" si="7" ref="D30:P30">D31+D32+D33</f>
        <v>0</v>
      </c>
      <c r="E30" s="186">
        <f t="shared" si="7"/>
        <v>1638284</v>
      </c>
      <c r="F30" s="196">
        <f t="shared" si="7"/>
        <v>2064904</v>
      </c>
      <c r="G30" s="186">
        <f t="shared" si="7"/>
        <v>2152684</v>
      </c>
      <c r="H30" s="196">
        <f t="shared" si="7"/>
        <v>2102684</v>
      </c>
      <c r="I30" s="186">
        <f t="shared" si="7"/>
        <v>2282013</v>
      </c>
      <c r="J30" s="196">
        <f t="shared" si="7"/>
        <v>2220000</v>
      </c>
      <c r="K30" s="186">
        <f t="shared" si="7"/>
        <v>2320000</v>
      </c>
      <c r="L30" s="196">
        <f t="shared" si="7"/>
        <v>2320000</v>
      </c>
      <c r="M30" s="210">
        <f t="shared" si="7"/>
        <v>2220000</v>
      </c>
      <c r="N30" s="205">
        <f t="shared" si="7"/>
        <v>2120000</v>
      </c>
      <c r="O30" s="210">
        <f t="shared" si="7"/>
        <v>2300000</v>
      </c>
      <c r="P30" s="210">
        <f t="shared" si="7"/>
        <v>1000000</v>
      </c>
      <c r="Q30" s="232"/>
      <c r="R30" s="4"/>
      <c r="S30" s="4"/>
      <c r="T30" s="4"/>
    </row>
    <row r="31" spans="1:20" ht="12.75">
      <c r="A31" s="299"/>
      <c r="B31" s="393" t="s">
        <v>11</v>
      </c>
      <c r="C31" s="17" t="s">
        <v>26</v>
      </c>
      <c r="D31" s="300">
        <v>0</v>
      </c>
      <c r="E31" s="301">
        <v>82684</v>
      </c>
      <c r="F31" s="302">
        <v>82684</v>
      </c>
      <c r="G31" s="301">
        <v>82684</v>
      </c>
      <c r="H31" s="302">
        <v>82684</v>
      </c>
      <c r="I31" s="301">
        <v>62013</v>
      </c>
      <c r="J31" s="302">
        <v>0</v>
      </c>
      <c r="K31" s="301"/>
      <c r="L31" s="302"/>
      <c r="M31" s="134"/>
      <c r="N31" s="214"/>
      <c r="O31" s="134"/>
      <c r="P31" s="134"/>
      <c r="Q31" s="232"/>
      <c r="R31" s="4"/>
      <c r="S31" s="4"/>
      <c r="T31" s="4"/>
    </row>
    <row r="32" spans="1:20" ht="12.75">
      <c r="A32" s="299"/>
      <c r="B32" s="393"/>
      <c r="C32" s="17" t="s">
        <v>27</v>
      </c>
      <c r="D32" s="300">
        <v>0</v>
      </c>
      <c r="E32" s="301">
        <v>1555600</v>
      </c>
      <c r="F32" s="302">
        <v>1982220</v>
      </c>
      <c r="G32" s="301">
        <v>2070000</v>
      </c>
      <c r="H32" s="302">
        <v>2020000</v>
      </c>
      <c r="I32" s="301">
        <v>2220000</v>
      </c>
      <c r="J32" s="302">
        <v>2220000</v>
      </c>
      <c r="K32" s="301">
        <v>2320000</v>
      </c>
      <c r="L32" s="302">
        <v>2320000</v>
      </c>
      <c r="M32" s="134">
        <v>2220000</v>
      </c>
      <c r="N32" s="214">
        <v>2120000</v>
      </c>
      <c r="O32" s="134">
        <v>2300000</v>
      </c>
      <c r="P32" s="134">
        <v>1000000</v>
      </c>
      <c r="Q32" s="232"/>
      <c r="R32" s="4"/>
      <c r="S32" s="4"/>
      <c r="T32" s="4"/>
    </row>
    <row r="33" spans="1:20" ht="12.75">
      <c r="A33" s="299"/>
      <c r="B33" s="393"/>
      <c r="C33" s="17" t="s">
        <v>37</v>
      </c>
      <c r="D33" s="300"/>
      <c r="E33" s="301"/>
      <c r="F33" s="302"/>
      <c r="G33" s="301"/>
      <c r="H33" s="302"/>
      <c r="I33" s="301"/>
      <c r="J33" s="302"/>
      <c r="K33" s="301"/>
      <c r="L33" s="302"/>
      <c r="M33" s="134"/>
      <c r="N33" s="214"/>
      <c r="O33" s="134"/>
      <c r="P33" s="134"/>
      <c r="Q33" s="232"/>
      <c r="R33" s="4"/>
      <c r="S33" s="4"/>
      <c r="T33" s="4"/>
    </row>
    <row r="34" spans="1:20" ht="12.75">
      <c r="A34" s="263" t="s">
        <v>9</v>
      </c>
      <c r="B34" s="11"/>
      <c r="C34" s="12" t="s">
        <v>38</v>
      </c>
      <c r="D34" s="123"/>
      <c r="E34" s="182">
        <v>100000</v>
      </c>
      <c r="F34" s="192">
        <v>0</v>
      </c>
      <c r="G34" s="182"/>
      <c r="H34" s="192"/>
      <c r="I34" s="182"/>
      <c r="J34" s="192"/>
      <c r="K34" s="182"/>
      <c r="L34" s="192"/>
      <c r="M34" s="133"/>
      <c r="N34" s="213"/>
      <c r="O34" s="133"/>
      <c r="P34" s="133"/>
      <c r="Q34" s="232"/>
      <c r="R34" s="4"/>
      <c r="S34" s="4"/>
      <c r="T34" s="4"/>
    </row>
    <row r="35" spans="1:20" ht="12.75" customHeight="1">
      <c r="A35" s="265" t="s">
        <v>39</v>
      </c>
      <c r="B35" s="385" t="s">
        <v>40</v>
      </c>
      <c r="C35" s="385"/>
      <c r="D35" s="125">
        <f aca="true" t="shared" si="8" ref="D35:P35">D6-D10</f>
        <v>0</v>
      </c>
      <c r="E35" s="184">
        <f t="shared" si="8"/>
        <v>-7824936</v>
      </c>
      <c r="F35" s="194">
        <f t="shared" si="8"/>
        <v>-3935096</v>
      </c>
      <c r="G35" s="184">
        <f t="shared" si="8"/>
        <v>-2939126</v>
      </c>
      <c r="H35" s="194">
        <f t="shared" si="8"/>
        <v>2102684</v>
      </c>
      <c r="I35" s="184">
        <f t="shared" si="8"/>
        <v>-2717987</v>
      </c>
      <c r="J35" s="194">
        <f t="shared" si="8"/>
        <v>1799355.9100000001</v>
      </c>
      <c r="K35" s="184">
        <f t="shared" si="8"/>
        <v>2320000</v>
      </c>
      <c r="L35" s="194">
        <f t="shared" si="8"/>
        <v>2320000</v>
      </c>
      <c r="M35" s="209">
        <f t="shared" si="8"/>
        <v>2220000</v>
      </c>
      <c r="N35" s="204">
        <f t="shared" si="8"/>
        <v>2120000</v>
      </c>
      <c r="O35" s="209">
        <f t="shared" si="8"/>
        <v>2300000</v>
      </c>
      <c r="P35" s="209">
        <f t="shared" si="8"/>
        <v>1000000</v>
      </c>
      <c r="Q35" s="232"/>
      <c r="R35" s="4"/>
      <c r="S35" s="4"/>
      <c r="T35" s="4"/>
    </row>
    <row r="36" spans="1:20" ht="12.75" customHeight="1">
      <c r="A36" s="265" t="s">
        <v>41</v>
      </c>
      <c r="B36" s="385" t="s">
        <v>42</v>
      </c>
      <c r="C36" s="385"/>
      <c r="D36" s="125">
        <f aca="true" t="shared" si="9" ref="D36:L36">D37+D38+D39+D40+D41+D42</f>
        <v>0</v>
      </c>
      <c r="E36" s="184">
        <f t="shared" si="9"/>
        <v>7824936</v>
      </c>
      <c r="F36" s="194">
        <f t="shared" si="9"/>
        <v>3935096</v>
      </c>
      <c r="G36" s="184">
        <f t="shared" si="9"/>
        <v>4000000</v>
      </c>
      <c r="H36" s="194">
        <f t="shared" si="9"/>
        <v>0</v>
      </c>
      <c r="I36" s="184">
        <f t="shared" si="9"/>
        <v>2717987</v>
      </c>
      <c r="J36" s="194">
        <f t="shared" si="9"/>
        <v>0</v>
      </c>
      <c r="K36" s="184">
        <f t="shared" si="9"/>
        <v>0</v>
      </c>
      <c r="L36" s="194">
        <f t="shared" si="9"/>
        <v>0</v>
      </c>
      <c r="M36" s="137"/>
      <c r="N36" s="217"/>
      <c r="O36" s="137"/>
      <c r="P36" s="137"/>
      <c r="Q36" s="232"/>
      <c r="R36" s="4"/>
      <c r="S36" s="4"/>
      <c r="T36" s="4"/>
    </row>
    <row r="37" spans="1:20" ht="12.75">
      <c r="A37" s="299"/>
      <c r="B37" s="313"/>
      <c r="C37" s="12" t="s">
        <v>26</v>
      </c>
      <c r="D37" s="314">
        <f aca="true" t="shared" si="10" ref="D37:L37">IF(D35&lt;0,IF(D23&gt;(-D35),(-D35),D23),0)</f>
        <v>0</v>
      </c>
      <c r="E37" s="309">
        <f t="shared" si="10"/>
        <v>0</v>
      </c>
      <c r="F37" s="310">
        <f t="shared" si="10"/>
        <v>0</v>
      </c>
      <c r="G37" s="309">
        <f t="shared" si="10"/>
        <v>0</v>
      </c>
      <c r="H37" s="310">
        <f t="shared" si="10"/>
        <v>0</v>
      </c>
      <c r="I37" s="309">
        <f t="shared" si="10"/>
        <v>0</v>
      </c>
      <c r="J37" s="310">
        <f t="shared" si="10"/>
        <v>0</v>
      </c>
      <c r="K37" s="309">
        <f t="shared" si="10"/>
        <v>0</v>
      </c>
      <c r="L37" s="310">
        <f t="shared" si="10"/>
        <v>0</v>
      </c>
      <c r="M37" s="135"/>
      <c r="N37" s="215"/>
      <c r="O37" s="135"/>
      <c r="P37" s="135"/>
      <c r="Q37" s="232"/>
      <c r="R37" s="4"/>
      <c r="S37" s="4"/>
      <c r="T37" s="4"/>
    </row>
    <row r="38" spans="1:20" ht="12.75">
      <c r="A38" s="299"/>
      <c r="B38" s="313"/>
      <c r="C38" s="12" t="s">
        <v>27</v>
      </c>
      <c r="D38" s="314">
        <f aca="true" t="shared" si="11" ref="D38:L38">IF((D37+D35)&lt;0,IF(D24&gt;(-D35-D37),(-D35-D37),D24),0)</f>
        <v>0</v>
      </c>
      <c r="E38" s="309">
        <f t="shared" si="11"/>
        <v>7824936</v>
      </c>
      <c r="F38" s="310">
        <f t="shared" si="11"/>
        <v>2000000</v>
      </c>
      <c r="G38" s="309">
        <v>4000000</v>
      </c>
      <c r="H38" s="310">
        <f t="shared" si="11"/>
        <v>0</v>
      </c>
      <c r="I38" s="309">
        <f t="shared" si="11"/>
        <v>0</v>
      </c>
      <c r="J38" s="310">
        <f t="shared" si="11"/>
        <v>0</v>
      </c>
      <c r="K38" s="309">
        <f t="shared" si="11"/>
        <v>0</v>
      </c>
      <c r="L38" s="310">
        <f t="shared" si="11"/>
        <v>0</v>
      </c>
      <c r="M38" s="135"/>
      <c r="N38" s="215"/>
      <c r="O38" s="135"/>
      <c r="P38" s="135"/>
      <c r="Q38" s="232"/>
      <c r="R38" s="4"/>
      <c r="S38" s="4"/>
      <c r="T38" s="4"/>
    </row>
    <row r="39" spans="1:20" ht="12.75">
      <c r="A39" s="299"/>
      <c r="B39" s="313"/>
      <c r="C39" s="12" t="s">
        <v>28</v>
      </c>
      <c r="D39" s="314">
        <f aca="true" t="shared" si="12" ref="D39:L39">IF((D37+D35+D38)&lt;0,IF(D25&gt;(-D35-D37-D38),(-D35-D37-D38),D25),0)</f>
        <v>0</v>
      </c>
      <c r="E39" s="309">
        <f t="shared" si="12"/>
        <v>0</v>
      </c>
      <c r="F39" s="310">
        <f t="shared" si="12"/>
        <v>0</v>
      </c>
      <c r="G39" s="309">
        <f t="shared" si="12"/>
        <v>0</v>
      </c>
      <c r="H39" s="310">
        <f t="shared" si="12"/>
        <v>0</v>
      </c>
      <c r="I39" s="309">
        <f t="shared" si="12"/>
        <v>0</v>
      </c>
      <c r="J39" s="310">
        <f t="shared" si="12"/>
        <v>0</v>
      </c>
      <c r="K39" s="309">
        <f t="shared" si="12"/>
        <v>0</v>
      </c>
      <c r="L39" s="310">
        <f t="shared" si="12"/>
        <v>0</v>
      </c>
      <c r="M39" s="135"/>
      <c r="N39" s="215"/>
      <c r="O39" s="135"/>
      <c r="P39" s="135"/>
      <c r="Q39" s="232"/>
      <c r="R39" s="4"/>
      <c r="S39" s="4"/>
      <c r="T39" s="4"/>
    </row>
    <row r="40" spans="1:20" ht="12.75">
      <c r="A40" s="299"/>
      <c r="B40" s="313"/>
      <c r="C40" s="12" t="s">
        <v>29</v>
      </c>
      <c r="D40" s="314">
        <f aca="true" t="shared" si="13" ref="D40:L40">IF((D37+D35+D38+D39)&lt;0,IF(D26&gt;(-D35-D37-D38-D39),(-D35-D37-D38-D39),D26),0)</f>
        <v>0</v>
      </c>
      <c r="E40" s="309">
        <f t="shared" si="13"/>
        <v>0</v>
      </c>
      <c r="F40" s="310">
        <f t="shared" si="13"/>
        <v>0</v>
      </c>
      <c r="G40" s="309">
        <f t="shared" si="13"/>
        <v>0</v>
      </c>
      <c r="H40" s="310">
        <f t="shared" si="13"/>
        <v>0</v>
      </c>
      <c r="I40" s="309">
        <f t="shared" si="13"/>
        <v>0</v>
      </c>
      <c r="J40" s="310">
        <f t="shared" si="13"/>
        <v>0</v>
      </c>
      <c r="K40" s="309">
        <f t="shared" si="13"/>
        <v>0</v>
      </c>
      <c r="L40" s="310">
        <f t="shared" si="13"/>
        <v>0</v>
      </c>
      <c r="M40" s="135"/>
      <c r="N40" s="215"/>
      <c r="O40" s="135"/>
      <c r="P40" s="135"/>
      <c r="Q40" s="232"/>
      <c r="R40" s="4"/>
      <c r="S40" s="4"/>
      <c r="T40" s="4"/>
    </row>
    <row r="41" spans="1:20" ht="12.75">
      <c r="A41" s="299"/>
      <c r="B41" s="313"/>
      <c r="C41" s="12" t="s">
        <v>31</v>
      </c>
      <c r="D41" s="314">
        <f aca="true" t="shared" si="14" ref="D41:L41">IF((D37+D35+D38+D39+D40)&lt;0,IF(D27&gt;(-D35-D37-D38-D39-D40),(-D35-D37-D38-D39-D40),D27),0)</f>
        <v>0</v>
      </c>
      <c r="E41" s="309">
        <f t="shared" si="14"/>
        <v>0</v>
      </c>
      <c r="F41" s="310">
        <f t="shared" si="14"/>
        <v>0</v>
      </c>
      <c r="G41" s="309">
        <f t="shared" si="14"/>
        <v>0</v>
      </c>
      <c r="H41" s="310">
        <f t="shared" si="14"/>
        <v>0</v>
      </c>
      <c r="I41" s="309">
        <f t="shared" si="14"/>
        <v>0</v>
      </c>
      <c r="J41" s="310">
        <f t="shared" si="14"/>
        <v>0</v>
      </c>
      <c r="K41" s="309">
        <f t="shared" si="14"/>
        <v>0</v>
      </c>
      <c r="L41" s="310">
        <f t="shared" si="14"/>
        <v>0</v>
      </c>
      <c r="M41" s="135"/>
      <c r="N41" s="215"/>
      <c r="O41" s="135"/>
      <c r="P41" s="135"/>
      <c r="Q41" s="232"/>
      <c r="R41" s="4"/>
      <c r="S41" s="4"/>
      <c r="T41" s="4"/>
    </row>
    <row r="42" spans="1:20" ht="12.75">
      <c r="A42" s="299"/>
      <c r="B42" s="313"/>
      <c r="C42" s="12" t="s">
        <v>33</v>
      </c>
      <c r="D42" s="314">
        <f aca="true" t="shared" si="15" ref="D42:L42">IF((D37+D35+D38+D39+D40+D41)&lt;0,IF(D28&gt;(-D35-D37-D38-D39-D40-D41),(-D35-D37-D38-D39-D40-D41),D28),0)</f>
        <v>0</v>
      </c>
      <c r="E42" s="309">
        <f t="shared" si="15"/>
        <v>0</v>
      </c>
      <c r="F42" s="309">
        <f t="shared" si="15"/>
        <v>1935096</v>
      </c>
      <c r="G42" s="309">
        <f t="shared" si="15"/>
        <v>0</v>
      </c>
      <c r="H42" s="309">
        <f t="shared" si="15"/>
        <v>0</v>
      </c>
      <c r="I42" s="309">
        <f t="shared" si="15"/>
        <v>2717987</v>
      </c>
      <c r="J42" s="310">
        <f t="shared" si="15"/>
        <v>0</v>
      </c>
      <c r="K42" s="309">
        <f t="shared" si="15"/>
        <v>0</v>
      </c>
      <c r="L42" s="310">
        <f t="shared" si="15"/>
        <v>0</v>
      </c>
      <c r="M42" s="135"/>
      <c r="N42" s="215"/>
      <c r="O42" s="135"/>
      <c r="P42" s="135"/>
      <c r="Q42" s="232"/>
      <c r="R42" s="4"/>
      <c r="S42" s="4"/>
      <c r="T42" s="4"/>
    </row>
    <row r="43" spans="1:20" ht="12.75" customHeight="1">
      <c r="A43" s="265" t="s">
        <v>43</v>
      </c>
      <c r="B43" s="385" t="s">
        <v>44</v>
      </c>
      <c r="C43" s="385"/>
      <c r="D43" s="125">
        <f aca="true" t="shared" si="16" ref="D43:L43">IF(D35&gt;0,D35,0)</f>
        <v>0</v>
      </c>
      <c r="E43" s="184">
        <f t="shared" si="16"/>
        <v>0</v>
      </c>
      <c r="F43" s="194">
        <f t="shared" si="16"/>
        <v>0</v>
      </c>
      <c r="G43" s="184">
        <f t="shared" si="16"/>
        <v>0</v>
      </c>
      <c r="H43" s="194">
        <f t="shared" si="16"/>
        <v>2102684</v>
      </c>
      <c r="I43" s="184">
        <f t="shared" si="16"/>
        <v>0</v>
      </c>
      <c r="J43" s="194">
        <f t="shared" si="16"/>
        <v>1799355.9100000001</v>
      </c>
      <c r="K43" s="184">
        <f t="shared" si="16"/>
        <v>2320000</v>
      </c>
      <c r="L43" s="194">
        <f t="shared" si="16"/>
        <v>2320000</v>
      </c>
      <c r="M43" s="209">
        <f>IF(M35&gt;0,M35,0)</f>
        <v>2220000</v>
      </c>
      <c r="N43" s="204">
        <f>IF(N35&gt;0,N35,0)</f>
        <v>2120000</v>
      </c>
      <c r="O43" s="209">
        <f>IF(O35&gt;0,O35,0)</f>
        <v>2300000</v>
      </c>
      <c r="P43" s="209">
        <f>IF(P35&gt;0,P35,0)</f>
        <v>1000000</v>
      </c>
      <c r="Q43" s="232"/>
      <c r="R43" s="4"/>
      <c r="S43" s="4"/>
      <c r="T43" s="4"/>
    </row>
    <row r="44" spans="1:20" ht="12.75">
      <c r="A44" s="299"/>
      <c r="B44" s="313"/>
      <c r="C44" s="12" t="s">
        <v>45</v>
      </c>
      <c r="D44" s="314">
        <f aca="true" t="shared" si="17" ref="D44:L44">D43-D45</f>
        <v>0</v>
      </c>
      <c r="E44" s="309">
        <f t="shared" si="17"/>
        <v>0</v>
      </c>
      <c r="F44" s="310">
        <f t="shared" si="17"/>
        <v>0</v>
      </c>
      <c r="G44" s="309">
        <f t="shared" si="17"/>
        <v>0</v>
      </c>
      <c r="H44" s="310">
        <f t="shared" si="17"/>
        <v>2102684</v>
      </c>
      <c r="I44" s="309">
        <f t="shared" si="17"/>
        <v>0</v>
      </c>
      <c r="J44" s="310">
        <f t="shared" si="17"/>
        <v>1799355.9100000001</v>
      </c>
      <c r="K44" s="309">
        <f t="shared" si="17"/>
        <v>2320000</v>
      </c>
      <c r="L44" s="310">
        <f t="shared" si="17"/>
        <v>2320000</v>
      </c>
      <c r="M44" s="211">
        <f>M43-M45</f>
        <v>2220000</v>
      </c>
      <c r="N44" s="206">
        <f>N43-N45</f>
        <v>2120000</v>
      </c>
      <c r="O44" s="211">
        <f>O43-O45</f>
        <v>2300000</v>
      </c>
      <c r="P44" s="211">
        <f>P43-P45</f>
        <v>1000000</v>
      </c>
      <c r="Q44" s="232"/>
      <c r="R44" s="4"/>
      <c r="S44" s="4"/>
      <c r="T44" s="4"/>
    </row>
    <row r="45" spans="1:20" ht="12.75">
      <c r="A45" s="299"/>
      <c r="B45" s="313"/>
      <c r="C45" s="12" t="s">
        <v>46</v>
      </c>
      <c r="D45" s="314">
        <f aca="true" t="shared" si="18" ref="D45:L45">IF(D35&gt;0,IF(D34&gt;D35,D35,D34),0)</f>
        <v>0</v>
      </c>
      <c r="E45" s="309">
        <f t="shared" si="18"/>
        <v>0</v>
      </c>
      <c r="F45" s="310">
        <f t="shared" si="18"/>
        <v>0</v>
      </c>
      <c r="G45" s="309">
        <f t="shared" si="18"/>
        <v>0</v>
      </c>
      <c r="H45" s="310">
        <f t="shared" si="18"/>
        <v>0</v>
      </c>
      <c r="I45" s="309">
        <f t="shared" si="18"/>
        <v>0</v>
      </c>
      <c r="J45" s="310">
        <f t="shared" si="18"/>
        <v>0</v>
      </c>
      <c r="K45" s="309">
        <f t="shared" si="18"/>
        <v>0</v>
      </c>
      <c r="L45" s="310">
        <f t="shared" si="18"/>
        <v>0</v>
      </c>
      <c r="M45" s="211">
        <f>IF(M35&gt;0,IF(M34&gt;M35,M35,M34),0)</f>
        <v>0</v>
      </c>
      <c r="N45" s="206">
        <f>IF(N35&gt;0,IF(N34&gt;N35,N35,N34),0)</f>
        <v>0</v>
      </c>
      <c r="O45" s="211">
        <f>IF(O35&gt;0,IF(O34&gt;O35,O35,O34),0)</f>
        <v>0</v>
      </c>
      <c r="P45" s="211">
        <f>IF(P35&gt;0,IF(P34&gt;P35,P35,P34),0)</f>
        <v>0</v>
      </c>
      <c r="Q45" s="232"/>
      <c r="R45" s="4"/>
      <c r="S45" s="4"/>
      <c r="T45" s="4"/>
    </row>
    <row r="46" spans="1:20" ht="12.75">
      <c r="A46" s="299"/>
      <c r="B46" s="313"/>
      <c r="C46" s="315"/>
      <c r="D46" s="316"/>
      <c r="E46" s="317"/>
      <c r="F46" s="318"/>
      <c r="G46" s="317"/>
      <c r="H46" s="318"/>
      <c r="I46" s="317"/>
      <c r="J46" s="318"/>
      <c r="K46" s="317"/>
      <c r="L46" s="318"/>
      <c r="M46" s="212"/>
      <c r="N46" s="207"/>
      <c r="O46" s="212"/>
      <c r="P46" s="212"/>
      <c r="Q46" s="232"/>
      <c r="R46" s="4"/>
      <c r="S46" s="4"/>
      <c r="T46" s="4"/>
    </row>
    <row r="47" spans="1:20" ht="12.75">
      <c r="A47" s="265" t="s">
        <v>47</v>
      </c>
      <c r="B47" s="28"/>
      <c r="C47" s="29" t="s">
        <v>48</v>
      </c>
      <c r="D47" s="125">
        <f>Startowa!E4+Prognoza!D22-Prognoza!D30</f>
        <v>9397769.47</v>
      </c>
      <c r="E47" s="184">
        <v>17102285</v>
      </c>
      <c r="F47" s="194">
        <f aca="true" t="shared" si="19" ref="F47:L47">E47+F22-F30</f>
        <v>17037381</v>
      </c>
      <c r="G47" s="184">
        <f t="shared" si="19"/>
        <v>18884697</v>
      </c>
      <c r="H47" s="194">
        <f t="shared" si="19"/>
        <v>16782013</v>
      </c>
      <c r="I47" s="184">
        <f t="shared" si="19"/>
        <v>14500000</v>
      </c>
      <c r="J47" s="194">
        <f t="shared" si="19"/>
        <v>12280000</v>
      </c>
      <c r="K47" s="184">
        <f t="shared" si="19"/>
        <v>9960000</v>
      </c>
      <c r="L47" s="194">
        <f t="shared" si="19"/>
        <v>7640000</v>
      </c>
      <c r="M47" s="209">
        <f>L47+M22-M30</f>
        <v>5420000</v>
      </c>
      <c r="N47" s="204">
        <f>M47+N22-N30</f>
        <v>3300000</v>
      </c>
      <c r="O47" s="209">
        <f>N47+O22-O30</f>
        <v>1000000</v>
      </c>
      <c r="P47" s="209">
        <f>O47+P22-P30</f>
        <v>0</v>
      </c>
      <c r="Q47" s="232"/>
      <c r="R47" s="4"/>
      <c r="S47" s="4"/>
      <c r="T47" s="4"/>
    </row>
    <row r="48" spans="1:20" ht="12.75">
      <c r="A48" s="299"/>
      <c r="B48" s="313"/>
      <c r="C48" s="29"/>
      <c r="D48" s="319"/>
      <c r="E48" s="320"/>
      <c r="F48" s="321"/>
      <c r="G48" s="320"/>
      <c r="H48" s="321"/>
      <c r="I48" s="320"/>
      <c r="J48" s="321"/>
      <c r="K48" s="320"/>
      <c r="L48" s="321"/>
      <c r="M48" s="212"/>
      <c r="N48" s="207"/>
      <c r="O48" s="212"/>
      <c r="P48" s="212"/>
      <c r="Q48" s="232"/>
      <c r="R48" s="4"/>
      <c r="S48" s="4"/>
      <c r="T48" s="4"/>
    </row>
    <row r="49" spans="1:20" ht="12.75">
      <c r="A49" s="299"/>
      <c r="B49" s="313"/>
      <c r="C49" s="315"/>
      <c r="D49" s="319"/>
      <c r="E49" s="320"/>
      <c r="F49" s="321"/>
      <c r="G49" s="320"/>
      <c r="H49" s="321"/>
      <c r="I49" s="320"/>
      <c r="J49" s="321"/>
      <c r="K49" s="320"/>
      <c r="L49" s="321"/>
      <c r="M49" s="187"/>
      <c r="N49" s="197"/>
      <c r="O49" s="187"/>
      <c r="P49" s="187"/>
      <c r="Q49" s="232"/>
      <c r="R49" s="4"/>
      <c r="S49" s="4"/>
      <c r="T49" s="4"/>
    </row>
    <row r="50" spans="1:20" ht="37.5" customHeight="1">
      <c r="A50" s="265" t="s">
        <v>49</v>
      </c>
      <c r="B50" s="385" t="s">
        <v>50</v>
      </c>
      <c r="C50" s="385"/>
      <c r="D50" s="179" t="e">
        <f>(D12+D30+D13+D18)/D6</f>
        <v>#DIV/0!</v>
      </c>
      <c r="E50" s="188">
        <f>(E12+E30+E13+E18)/E6</f>
        <v>0.06080867034260308</v>
      </c>
      <c r="F50" s="198">
        <f>(F12+F30+F13+F18)/F6</f>
        <v>0.09104369343009319</v>
      </c>
      <c r="G50" s="188">
        <f>(G12+G30+G13+G18)/G6</f>
        <v>0.07169801181488131</v>
      </c>
      <c r="H50" s="201" t="s">
        <v>51</v>
      </c>
      <c r="I50" s="202" t="s">
        <v>51</v>
      </c>
      <c r="J50" s="201" t="s">
        <v>51</v>
      </c>
      <c r="K50" s="202" t="s">
        <v>51</v>
      </c>
      <c r="L50" s="201" t="s">
        <v>51</v>
      </c>
      <c r="M50" s="202" t="s">
        <v>51</v>
      </c>
      <c r="N50" s="201" t="s">
        <v>51</v>
      </c>
      <c r="O50" s="202" t="s">
        <v>51</v>
      </c>
      <c r="P50" s="202" t="s">
        <v>51</v>
      </c>
      <c r="Q50" s="232"/>
      <c r="R50" s="4"/>
      <c r="S50" s="4"/>
      <c r="T50" s="4"/>
    </row>
    <row r="51" spans="1:20" ht="50.25" customHeight="1">
      <c r="A51" s="265" t="s">
        <v>52</v>
      </c>
      <c r="B51" s="385" t="s">
        <v>53</v>
      </c>
      <c r="C51" s="385"/>
      <c r="D51" s="179" t="e">
        <f>D47/D6</f>
        <v>#DIV/0!</v>
      </c>
      <c r="E51" s="188">
        <f>E47/E6</f>
        <v>0.4863559801552299</v>
      </c>
      <c r="F51" s="198">
        <f>F47/F6</f>
        <v>0.5060994055982486</v>
      </c>
      <c r="G51" s="188">
        <f>G47/G6</f>
        <v>0.46646318670115433</v>
      </c>
      <c r="H51" s="201" t="s">
        <v>51</v>
      </c>
      <c r="I51" s="202" t="s">
        <v>51</v>
      </c>
      <c r="J51" s="201" t="s">
        <v>51</v>
      </c>
      <c r="K51" s="202" t="s">
        <v>51</v>
      </c>
      <c r="L51" s="201" t="s">
        <v>51</v>
      </c>
      <c r="M51" s="202" t="s">
        <v>51</v>
      </c>
      <c r="N51" s="201" t="s">
        <v>51</v>
      </c>
      <c r="O51" s="202" t="s">
        <v>51</v>
      </c>
      <c r="P51" s="202" t="s">
        <v>51</v>
      </c>
      <c r="Q51" s="232"/>
      <c r="R51" s="4"/>
      <c r="S51" s="4"/>
      <c r="T51" s="4"/>
    </row>
    <row r="52" spans="1:20" ht="60.75" customHeight="1">
      <c r="A52" s="266" t="s">
        <v>54</v>
      </c>
      <c r="B52" s="385" t="s">
        <v>55</v>
      </c>
      <c r="C52" s="385"/>
      <c r="D52" s="127" t="e">
        <f>(D30+D12+D13+D18)/D6</f>
        <v>#DIV/0!</v>
      </c>
      <c r="E52" s="189">
        <f>(E30+E12+E13+E18)/E6</f>
        <v>0.06080867034260308</v>
      </c>
      <c r="F52" s="199">
        <f>(F30+F12+F13+F18)/F6</f>
        <v>0.09104369343009319</v>
      </c>
      <c r="G52" s="189">
        <f>(G30+G12+G13+G18)/G6</f>
        <v>0.07169801181488131</v>
      </c>
      <c r="H52" s="189">
        <f aca="true" t="shared" si="20" ref="H52:P52">(H30+H12+H13+H18)/H6</f>
        <v>0.07561088244747612</v>
      </c>
      <c r="I52" s="189">
        <f t="shared" si="20"/>
        <v>0.08959415625</v>
      </c>
      <c r="J52" s="189">
        <f t="shared" si="20"/>
        <v>0.08774193548387096</v>
      </c>
      <c r="K52" s="189">
        <f t="shared" si="20"/>
        <v>0.08935483870967742</v>
      </c>
      <c r="L52" s="273">
        <f t="shared" si="20"/>
        <v>0.08935483870967742</v>
      </c>
      <c r="M52" s="189">
        <f t="shared" si="20"/>
        <v>0.08451612903225807</v>
      </c>
      <c r="N52" s="199">
        <f t="shared" si="20"/>
        <v>0.08129032258064516</v>
      </c>
      <c r="O52" s="189">
        <f t="shared" si="20"/>
        <v>0.08548387096774193</v>
      </c>
      <c r="P52" s="189">
        <f t="shared" si="20"/>
        <v>0.041935483870967745</v>
      </c>
      <c r="Q52" s="232"/>
      <c r="R52" s="4"/>
      <c r="S52" s="4"/>
      <c r="T52" s="4"/>
    </row>
    <row r="53" spans="1:20" ht="51" customHeight="1">
      <c r="A53" s="266" t="s">
        <v>56</v>
      </c>
      <c r="B53" s="386" t="s">
        <v>57</v>
      </c>
      <c r="C53" s="386"/>
      <c r="D53" s="180" t="s">
        <v>51</v>
      </c>
      <c r="E53" s="190" t="s">
        <v>51</v>
      </c>
      <c r="F53" s="200" t="s">
        <v>51</v>
      </c>
      <c r="G53" s="190" t="s">
        <v>51</v>
      </c>
      <c r="H53" s="199">
        <f aca="true" t="shared" si="21" ref="H53:P53">(E67+F67+G67)/3</f>
        <v>0.08602334660085531</v>
      </c>
      <c r="I53" s="189">
        <f t="shared" si="21"/>
        <v>0.08970405575819536</v>
      </c>
      <c r="J53" s="199">
        <f t="shared" si="21"/>
        <v>0.09349956969629386</v>
      </c>
      <c r="K53" s="189">
        <f t="shared" si="21"/>
        <v>0.09584827933935647</v>
      </c>
      <c r="L53" s="199">
        <f t="shared" si="21"/>
        <v>0.13270914079301074</v>
      </c>
      <c r="M53" s="189">
        <f t="shared" si="21"/>
        <v>0.12903225806451613</v>
      </c>
      <c r="N53" s="199">
        <f t="shared" si="21"/>
        <v>0.12903225806451613</v>
      </c>
      <c r="O53" s="189">
        <f t="shared" si="21"/>
        <v>0.12903225806451613</v>
      </c>
      <c r="P53" s="189">
        <f t="shared" si="21"/>
        <v>0.12903225806451613</v>
      </c>
      <c r="Q53" s="232"/>
      <c r="R53" s="4"/>
      <c r="S53" s="4"/>
      <c r="T53" s="4"/>
    </row>
    <row r="54" spans="1:20" ht="54" customHeight="1">
      <c r="A54" s="267" t="s">
        <v>58</v>
      </c>
      <c r="B54" s="386" t="s">
        <v>59</v>
      </c>
      <c r="C54" s="386"/>
      <c r="D54" s="180" t="s">
        <v>51</v>
      </c>
      <c r="E54" s="190" t="s">
        <v>51</v>
      </c>
      <c r="F54" s="200" t="s">
        <v>51</v>
      </c>
      <c r="G54" s="190" t="s">
        <v>51</v>
      </c>
      <c r="H54" s="199">
        <f aca="true" t="shared" si="22" ref="H54:P54">H53-H52</f>
        <v>0.010412464153379195</v>
      </c>
      <c r="I54" s="189">
        <f t="shared" si="22"/>
        <v>0.00010989950819535743</v>
      </c>
      <c r="J54" s="199">
        <f t="shared" si="22"/>
        <v>0.005757634212422896</v>
      </c>
      <c r="K54" s="189">
        <f t="shared" si="22"/>
        <v>0.006493440629679048</v>
      </c>
      <c r="L54" s="199">
        <f t="shared" si="22"/>
        <v>0.043354302083333324</v>
      </c>
      <c r="M54" s="189">
        <f t="shared" si="22"/>
        <v>0.04451612903225806</v>
      </c>
      <c r="N54" s="199">
        <f t="shared" si="22"/>
        <v>0.04774193548387097</v>
      </c>
      <c r="O54" s="189">
        <f t="shared" si="22"/>
        <v>0.043548387096774194</v>
      </c>
      <c r="P54" s="189">
        <f t="shared" si="22"/>
        <v>0.08709677419354839</v>
      </c>
      <c r="Q54" s="232"/>
      <c r="R54" s="4"/>
      <c r="S54" s="4"/>
      <c r="T54" s="4"/>
    </row>
    <row r="55" spans="1:20" ht="36" customHeight="1" thickBot="1">
      <c r="A55" s="387" t="s">
        <v>60</v>
      </c>
      <c r="B55" s="390" t="s">
        <v>61</v>
      </c>
      <c r="C55" s="219" t="s">
        <v>62</v>
      </c>
      <c r="D55" s="220">
        <f aca="true" t="shared" si="23" ref="D55:L55">D30</f>
        <v>0</v>
      </c>
      <c r="E55" s="241">
        <f t="shared" si="23"/>
        <v>1638284</v>
      </c>
      <c r="F55" s="242">
        <f t="shared" si="23"/>
        <v>2064904</v>
      </c>
      <c r="G55" s="241">
        <f t="shared" si="23"/>
        <v>2152684</v>
      </c>
      <c r="H55" s="242">
        <f t="shared" si="23"/>
        <v>2102684</v>
      </c>
      <c r="I55" s="243">
        <f t="shared" si="23"/>
        <v>2282013</v>
      </c>
      <c r="J55" s="244">
        <f t="shared" si="23"/>
        <v>2220000</v>
      </c>
      <c r="K55" s="245">
        <f t="shared" si="23"/>
        <v>2320000</v>
      </c>
      <c r="L55" s="244">
        <f t="shared" si="23"/>
        <v>2320000</v>
      </c>
      <c r="M55" s="245">
        <f>M30</f>
        <v>2220000</v>
      </c>
      <c r="N55" s="244">
        <f>N30</f>
        <v>2120000</v>
      </c>
      <c r="O55" s="245">
        <f>O30</f>
        <v>2300000</v>
      </c>
      <c r="P55" s="245">
        <f>P30</f>
        <v>1000000</v>
      </c>
      <c r="Q55" s="232"/>
      <c r="R55" s="4"/>
      <c r="S55" s="4"/>
      <c r="T55" s="4"/>
    </row>
    <row r="56" spans="1:20" ht="52.5" customHeight="1" thickBot="1">
      <c r="A56" s="388"/>
      <c r="B56" s="391"/>
      <c r="C56" s="37" t="s">
        <v>63</v>
      </c>
      <c r="D56" s="126">
        <f aca="true" t="shared" si="24" ref="D56:L56">IF(D35&lt;0,0,D35)+D26+D27+D28-D34</f>
        <v>0</v>
      </c>
      <c r="E56" s="245">
        <f t="shared" si="24"/>
        <v>119600</v>
      </c>
      <c r="F56" s="244">
        <f t="shared" si="24"/>
        <v>4000000</v>
      </c>
      <c r="G56" s="245">
        <f t="shared" si="24"/>
        <v>1091810</v>
      </c>
      <c r="H56" s="244">
        <f t="shared" si="24"/>
        <v>2102684</v>
      </c>
      <c r="I56" s="246">
        <f t="shared" si="24"/>
        <v>5000000</v>
      </c>
      <c r="J56" s="244">
        <f t="shared" si="24"/>
        <v>2219999.91</v>
      </c>
      <c r="K56" s="245">
        <f t="shared" si="24"/>
        <v>2320000</v>
      </c>
      <c r="L56" s="244">
        <f t="shared" si="24"/>
        <v>2320000</v>
      </c>
      <c r="M56" s="245">
        <f>IF(M35&lt;0,0,M35)+M26+M27+M28-M34</f>
        <v>2220000</v>
      </c>
      <c r="N56" s="244">
        <f>IF(N35&lt;0,0,N35)+N26+N27+N28-N34</f>
        <v>2120000</v>
      </c>
      <c r="O56" s="245">
        <f>IF(O35&lt;0,0,O35)+O26+O27+O28-O34</f>
        <v>2300000</v>
      </c>
      <c r="P56" s="245">
        <f>IF(P35&lt;0,0,P35)+P26+P27+P28-P34</f>
        <v>1000000</v>
      </c>
      <c r="Q56" s="232"/>
      <c r="R56" s="4"/>
      <c r="S56" s="4"/>
      <c r="T56" s="4"/>
    </row>
    <row r="57" spans="1:20" ht="31.5" customHeight="1">
      <c r="A57" s="389"/>
      <c r="B57" s="392"/>
      <c r="C57" s="221" t="s">
        <v>64</v>
      </c>
      <c r="D57" s="222">
        <f aca="true" t="shared" si="25" ref="D57:L57">D55-D56</f>
        <v>0</v>
      </c>
      <c r="E57" s="249">
        <f t="shared" si="25"/>
        <v>1518684</v>
      </c>
      <c r="F57" s="250">
        <f t="shared" si="25"/>
        <v>-1935096</v>
      </c>
      <c r="G57" s="249">
        <f t="shared" si="25"/>
        <v>1060874</v>
      </c>
      <c r="H57" s="224">
        <f t="shared" si="25"/>
        <v>0</v>
      </c>
      <c r="I57" s="225">
        <f t="shared" si="25"/>
        <v>-2717987</v>
      </c>
      <c r="J57" s="224">
        <f t="shared" si="25"/>
        <v>0.08999999985098839</v>
      </c>
      <c r="K57" s="223">
        <f t="shared" si="25"/>
        <v>0</v>
      </c>
      <c r="L57" s="224">
        <f t="shared" si="25"/>
        <v>0</v>
      </c>
      <c r="M57" s="223">
        <f>M55-M56</f>
        <v>0</v>
      </c>
      <c r="N57" s="224">
        <f>N55-N56</f>
        <v>0</v>
      </c>
      <c r="O57" s="223">
        <f>O55-O56</f>
        <v>0</v>
      </c>
      <c r="P57" s="223">
        <f>P55-P56</f>
        <v>0</v>
      </c>
      <c r="Q57" s="232"/>
      <c r="R57" s="4"/>
      <c r="S57" s="4"/>
      <c r="T57" s="4"/>
    </row>
    <row r="58" spans="1:20" ht="12.75">
      <c r="A58" s="229"/>
      <c r="B58" s="230"/>
      <c r="C58" s="322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2"/>
      <c r="R58" s="232"/>
      <c r="S58" s="4"/>
      <c r="T58" s="4"/>
    </row>
    <row r="59" spans="1:253" ht="12.75">
      <c r="A59" s="229"/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32"/>
      <c r="R59" s="232"/>
      <c r="S59" s="4"/>
      <c r="T59" s="4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  <c r="BG59" s="226"/>
      <c r="BH59" s="226"/>
      <c r="BI59" s="226"/>
      <c r="BJ59" s="226"/>
      <c r="BK59" s="226"/>
      <c r="BL59" s="226"/>
      <c r="BM59" s="226"/>
      <c r="BN59" s="226"/>
      <c r="BO59" s="226"/>
      <c r="BP59" s="226"/>
      <c r="BQ59" s="226"/>
      <c r="BR59" s="226"/>
      <c r="BS59" s="226"/>
      <c r="BT59" s="226"/>
      <c r="BU59" s="226"/>
      <c r="BV59" s="226"/>
      <c r="BW59" s="226"/>
      <c r="BX59" s="226"/>
      <c r="BY59" s="226"/>
      <c r="BZ59" s="226"/>
      <c r="CA59" s="226"/>
      <c r="CB59" s="226"/>
      <c r="CC59" s="226"/>
      <c r="CD59" s="226"/>
      <c r="CE59" s="226"/>
      <c r="CF59" s="226"/>
      <c r="CG59" s="226"/>
      <c r="CH59" s="226"/>
      <c r="CI59" s="226"/>
      <c r="CJ59" s="226"/>
      <c r="CK59" s="226"/>
      <c r="CL59" s="226"/>
      <c r="CM59" s="226"/>
      <c r="CN59" s="226"/>
      <c r="CO59" s="226"/>
      <c r="CP59" s="226"/>
      <c r="CQ59" s="226"/>
      <c r="CR59" s="226"/>
      <c r="CS59" s="226"/>
      <c r="CT59" s="226"/>
      <c r="CU59" s="226"/>
      <c r="CV59" s="226"/>
      <c r="CW59" s="226"/>
      <c r="CX59" s="226"/>
      <c r="CY59" s="226"/>
      <c r="CZ59" s="226"/>
      <c r="DA59" s="226"/>
      <c r="DB59" s="226"/>
      <c r="DC59" s="226"/>
      <c r="DD59" s="226"/>
      <c r="DE59" s="226"/>
      <c r="DF59" s="226"/>
      <c r="DG59" s="226"/>
      <c r="DH59" s="226"/>
      <c r="DI59" s="226"/>
      <c r="DJ59" s="226"/>
      <c r="DK59" s="226"/>
      <c r="DL59" s="226"/>
      <c r="DM59" s="226"/>
      <c r="DN59" s="226"/>
      <c r="DO59" s="226"/>
      <c r="DP59" s="226"/>
      <c r="DQ59" s="226"/>
      <c r="DR59" s="226"/>
      <c r="DS59" s="226"/>
      <c r="DT59" s="226"/>
      <c r="DU59" s="226"/>
      <c r="DV59" s="226"/>
      <c r="DW59" s="226"/>
      <c r="DX59" s="226"/>
      <c r="DY59" s="226"/>
      <c r="DZ59" s="226"/>
      <c r="EA59" s="226"/>
      <c r="EB59" s="226"/>
      <c r="EC59" s="226"/>
      <c r="ED59" s="226"/>
      <c r="EE59" s="226"/>
      <c r="EF59" s="226"/>
      <c r="EG59" s="226"/>
      <c r="EH59" s="226"/>
      <c r="EI59" s="226"/>
      <c r="EJ59" s="226"/>
      <c r="EK59" s="226"/>
      <c r="EL59" s="226"/>
      <c r="EM59" s="226"/>
      <c r="EN59" s="226"/>
      <c r="EO59" s="226"/>
      <c r="EP59" s="226"/>
      <c r="EQ59" s="226"/>
      <c r="ER59" s="226"/>
      <c r="ES59" s="226"/>
      <c r="ET59" s="226"/>
      <c r="EU59" s="226"/>
      <c r="EV59" s="226"/>
      <c r="EW59" s="226"/>
      <c r="EX59" s="226"/>
      <c r="EY59" s="226"/>
      <c r="EZ59" s="226"/>
      <c r="FA59" s="226"/>
      <c r="FB59" s="226"/>
      <c r="FC59" s="226"/>
      <c r="FD59" s="226"/>
      <c r="FE59" s="226"/>
      <c r="FF59" s="226"/>
      <c r="FG59" s="226"/>
      <c r="FH59" s="226"/>
      <c r="FI59" s="226"/>
      <c r="FJ59" s="226"/>
      <c r="FK59" s="226"/>
      <c r="FL59" s="226"/>
      <c r="FM59" s="226"/>
      <c r="FN59" s="226"/>
      <c r="FO59" s="226"/>
      <c r="FP59" s="226"/>
      <c r="FQ59" s="226"/>
      <c r="FR59" s="226"/>
      <c r="FS59" s="226"/>
      <c r="FT59" s="226"/>
      <c r="FU59" s="226"/>
      <c r="FV59" s="226"/>
      <c r="FW59" s="226"/>
      <c r="FX59" s="226"/>
      <c r="FY59" s="226"/>
      <c r="FZ59" s="226"/>
      <c r="GA59" s="226"/>
      <c r="GB59" s="226"/>
      <c r="GC59" s="226"/>
      <c r="GD59" s="226"/>
      <c r="GE59" s="226"/>
      <c r="GF59" s="226"/>
      <c r="GG59" s="226"/>
      <c r="GH59" s="226"/>
      <c r="GI59" s="226"/>
      <c r="GJ59" s="226"/>
      <c r="GK59" s="226"/>
      <c r="GL59" s="226"/>
      <c r="GM59" s="226"/>
      <c r="GN59" s="226"/>
      <c r="GO59" s="226"/>
      <c r="GP59" s="226"/>
      <c r="GQ59" s="226"/>
      <c r="GR59" s="226"/>
      <c r="GS59" s="226"/>
      <c r="GT59" s="226"/>
      <c r="GU59" s="226"/>
      <c r="GV59" s="226"/>
      <c r="GW59" s="226"/>
      <c r="GX59" s="226"/>
      <c r="GY59" s="226"/>
      <c r="GZ59" s="226"/>
      <c r="HA59" s="226"/>
      <c r="HB59" s="226"/>
      <c r="HC59" s="226"/>
      <c r="HD59" s="226"/>
      <c r="HE59" s="226"/>
      <c r="HF59" s="226"/>
      <c r="HG59" s="226"/>
      <c r="HH59" s="226"/>
      <c r="HI59" s="226"/>
      <c r="HJ59" s="226"/>
      <c r="HK59" s="226"/>
      <c r="HL59" s="226"/>
      <c r="HM59" s="226"/>
      <c r="HN59" s="226"/>
      <c r="HO59" s="226"/>
      <c r="HP59" s="226"/>
      <c r="HQ59" s="226"/>
      <c r="HR59" s="226"/>
      <c r="HS59" s="226"/>
      <c r="HT59" s="226"/>
      <c r="HU59" s="226"/>
      <c r="HV59" s="226"/>
      <c r="HW59" s="226"/>
      <c r="HX59" s="226"/>
      <c r="HY59" s="226"/>
      <c r="HZ59" s="226"/>
      <c r="IA59" s="226"/>
      <c r="IB59" s="226"/>
      <c r="IC59" s="226"/>
      <c r="ID59" s="226"/>
      <c r="IE59" s="226"/>
      <c r="IF59" s="226"/>
      <c r="IG59" s="226"/>
      <c r="IH59" s="226"/>
      <c r="II59" s="226"/>
      <c r="IJ59" s="226"/>
      <c r="IK59" s="226"/>
      <c r="IL59" s="226"/>
      <c r="IM59" s="226"/>
      <c r="IN59" s="226"/>
      <c r="IO59" s="226"/>
      <c r="IP59" s="226"/>
      <c r="IQ59" s="226"/>
      <c r="IR59" s="226"/>
      <c r="IS59" s="226"/>
    </row>
    <row r="60" spans="1:253" ht="12.75">
      <c r="A60" s="229"/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32"/>
      <c r="R60" s="232"/>
      <c r="S60" s="4"/>
      <c r="T60" s="4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  <c r="BI60" s="226"/>
      <c r="BJ60" s="226"/>
      <c r="BK60" s="226"/>
      <c r="BL60" s="226"/>
      <c r="BM60" s="226"/>
      <c r="BN60" s="226"/>
      <c r="BO60" s="226"/>
      <c r="BP60" s="226"/>
      <c r="BQ60" s="226"/>
      <c r="BR60" s="226"/>
      <c r="BS60" s="226"/>
      <c r="BT60" s="226"/>
      <c r="BU60" s="226"/>
      <c r="BV60" s="226"/>
      <c r="BW60" s="226"/>
      <c r="BX60" s="226"/>
      <c r="BY60" s="226"/>
      <c r="BZ60" s="226"/>
      <c r="CA60" s="226"/>
      <c r="CB60" s="226"/>
      <c r="CC60" s="226"/>
      <c r="CD60" s="226"/>
      <c r="CE60" s="226"/>
      <c r="CF60" s="226"/>
      <c r="CG60" s="226"/>
      <c r="CH60" s="226"/>
      <c r="CI60" s="226"/>
      <c r="CJ60" s="226"/>
      <c r="CK60" s="226"/>
      <c r="CL60" s="226"/>
      <c r="CM60" s="226"/>
      <c r="CN60" s="226"/>
      <c r="CO60" s="226"/>
      <c r="CP60" s="226"/>
      <c r="CQ60" s="226"/>
      <c r="CR60" s="226"/>
      <c r="CS60" s="226"/>
      <c r="CT60" s="226"/>
      <c r="CU60" s="226"/>
      <c r="CV60" s="226"/>
      <c r="CW60" s="226"/>
      <c r="CX60" s="226"/>
      <c r="CY60" s="226"/>
      <c r="CZ60" s="226"/>
      <c r="DA60" s="226"/>
      <c r="DB60" s="226"/>
      <c r="DC60" s="226"/>
      <c r="DD60" s="226"/>
      <c r="DE60" s="226"/>
      <c r="DF60" s="226"/>
      <c r="DG60" s="226"/>
      <c r="DH60" s="226"/>
      <c r="DI60" s="226"/>
      <c r="DJ60" s="226"/>
      <c r="DK60" s="226"/>
      <c r="DL60" s="226"/>
      <c r="DM60" s="226"/>
      <c r="DN60" s="226"/>
      <c r="DO60" s="226"/>
      <c r="DP60" s="226"/>
      <c r="DQ60" s="226"/>
      <c r="DR60" s="226"/>
      <c r="DS60" s="226"/>
      <c r="DT60" s="226"/>
      <c r="DU60" s="226"/>
      <c r="DV60" s="226"/>
      <c r="DW60" s="226"/>
      <c r="DX60" s="226"/>
      <c r="DY60" s="226"/>
      <c r="DZ60" s="226"/>
      <c r="EA60" s="226"/>
      <c r="EB60" s="226"/>
      <c r="EC60" s="226"/>
      <c r="ED60" s="226"/>
      <c r="EE60" s="226"/>
      <c r="EF60" s="226"/>
      <c r="EG60" s="226"/>
      <c r="EH60" s="226"/>
      <c r="EI60" s="226"/>
      <c r="EJ60" s="226"/>
      <c r="EK60" s="226"/>
      <c r="EL60" s="226"/>
      <c r="EM60" s="226"/>
      <c r="EN60" s="226"/>
      <c r="EO60" s="226"/>
      <c r="EP60" s="226"/>
      <c r="EQ60" s="226"/>
      <c r="ER60" s="226"/>
      <c r="ES60" s="226"/>
      <c r="ET60" s="226"/>
      <c r="EU60" s="226"/>
      <c r="EV60" s="226"/>
      <c r="EW60" s="226"/>
      <c r="EX60" s="226"/>
      <c r="EY60" s="226"/>
      <c r="EZ60" s="226"/>
      <c r="FA60" s="226"/>
      <c r="FB60" s="226"/>
      <c r="FC60" s="226"/>
      <c r="FD60" s="226"/>
      <c r="FE60" s="226"/>
      <c r="FF60" s="226"/>
      <c r="FG60" s="226"/>
      <c r="FH60" s="226"/>
      <c r="FI60" s="226"/>
      <c r="FJ60" s="226"/>
      <c r="FK60" s="226"/>
      <c r="FL60" s="226"/>
      <c r="FM60" s="226"/>
      <c r="FN60" s="226"/>
      <c r="FO60" s="226"/>
      <c r="FP60" s="226"/>
      <c r="FQ60" s="226"/>
      <c r="FR60" s="226"/>
      <c r="FS60" s="226"/>
      <c r="FT60" s="226"/>
      <c r="FU60" s="226"/>
      <c r="FV60" s="226"/>
      <c r="FW60" s="226"/>
      <c r="FX60" s="226"/>
      <c r="FY60" s="226"/>
      <c r="FZ60" s="226"/>
      <c r="GA60" s="226"/>
      <c r="GB60" s="226"/>
      <c r="GC60" s="226"/>
      <c r="GD60" s="226"/>
      <c r="GE60" s="226"/>
      <c r="GF60" s="226"/>
      <c r="GG60" s="226"/>
      <c r="GH60" s="226"/>
      <c r="GI60" s="226"/>
      <c r="GJ60" s="226"/>
      <c r="GK60" s="226"/>
      <c r="GL60" s="226"/>
      <c r="GM60" s="226"/>
      <c r="GN60" s="226"/>
      <c r="GO60" s="226"/>
      <c r="GP60" s="226"/>
      <c r="GQ60" s="226"/>
      <c r="GR60" s="226"/>
      <c r="GS60" s="226"/>
      <c r="GT60" s="226"/>
      <c r="GU60" s="226"/>
      <c r="GV60" s="226"/>
      <c r="GW60" s="226"/>
      <c r="GX60" s="226"/>
      <c r="GY60" s="226"/>
      <c r="GZ60" s="226"/>
      <c r="HA60" s="226"/>
      <c r="HB60" s="226"/>
      <c r="HC60" s="226"/>
      <c r="HD60" s="226"/>
      <c r="HE60" s="226"/>
      <c r="HF60" s="226"/>
      <c r="HG60" s="226"/>
      <c r="HH60" s="226"/>
      <c r="HI60" s="226"/>
      <c r="HJ60" s="226"/>
      <c r="HK60" s="226"/>
      <c r="HL60" s="226"/>
      <c r="HM60" s="226"/>
      <c r="HN60" s="226"/>
      <c r="HO60" s="226"/>
      <c r="HP60" s="226"/>
      <c r="HQ60" s="226"/>
      <c r="HR60" s="226"/>
      <c r="HS60" s="226"/>
      <c r="HT60" s="226"/>
      <c r="HU60" s="226"/>
      <c r="HV60" s="226"/>
      <c r="HW60" s="226"/>
      <c r="HX60" s="226"/>
      <c r="HY60" s="226"/>
      <c r="HZ60" s="226"/>
      <c r="IA60" s="226"/>
      <c r="IB60" s="226"/>
      <c r="IC60" s="226"/>
      <c r="ID60" s="226"/>
      <c r="IE60" s="226"/>
      <c r="IF60" s="226"/>
      <c r="IG60" s="226"/>
      <c r="IH60" s="226"/>
      <c r="II60" s="226"/>
      <c r="IJ60" s="226"/>
      <c r="IK60" s="226"/>
      <c r="IL60" s="226"/>
      <c r="IM60" s="226"/>
      <c r="IN60" s="226"/>
      <c r="IO60" s="226"/>
      <c r="IP60" s="226"/>
      <c r="IQ60" s="226"/>
      <c r="IR60" s="226"/>
      <c r="IS60" s="226"/>
    </row>
    <row r="61" spans="1:253" ht="12.75">
      <c r="A61" s="229"/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32"/>
      <c r="R61" s="232"/>
      <c r="S61" s="4"/>
      <c r="T61" s="4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  <c r="BG61" s="226"/>
      <c r="BH61" s="226"/>
      <c r="BI61" s="226"/>
      <c r="BJ61" s="226"/>
      <c r="BK61" s="226"/>
      <c r="BL61" s="226"/>
      <c r="BM61" s="226"/>
      <c r="BN61" s="226"/>
      <c r="BO61" s="226"/>
      <c r="BP61" s="226"/>
      <c r="BQ61" s="226"/>
      <c r="BR61" s="226"/>
      <c r="BS61" s="226"/>
      <c r="BT61" s="226"/>
      <c r="BU61" s="226"/>
      <c r="BV61" s="226"/>
      <c r="BW61" s="226"/>
      <c r="BX61" s="226"/>
      <c r="BY61" s="226"/>
      <c r="BZ61" s="226"/>
      <c r="CA61" s="226"/>
      <c r="CB61" s="226"/>
      <c r="CC61" s="226"/>
      <c r="CD61" s="226"/>
      <c r="CE61" s="226"/>
      <c r="CF61" s="226"/>
      <c r="CG61" s="226"/>
      <c r="CH61" s="226"/>
      <c r="CI61" s="226"/>
      <c r="CJ61" s="226"/>
      <c r="CK61" s="226"/>
      <c r="CL61" s="226"/>
      <c r="CM61" s="226"/>
      <c r="CN61" s="226"/>
      <c r="CO61" s="226"/>
      <c r="CP61" s="226"/>
      <c r="CQ61" s="226"/>
      <c r="CR61" s="226"/>
      <c r="CS61" s="226"/>
      <c r="CT61" s="226"/>
      <c r="CU61" s="226"/>
      <c r="CV61" s="226"/>
      <c r="CW61" s="226"/>
      <c r="CX61" s="226"/>
      <c r="CY61" s="226"/>
      <c r="CZ61" s="226"/>
      <c r="DA61" s="226"/>
      <c r="DB61" s="226"/>
      <c r="DC61" s="226"/>
      <c r="DD61" s="226"/>
      <c r="DE61" s="226"/>
      <c r="DF61" s="226"/>
      <c r="DG61" s="226"/>
      <c r="DH61" s="226"/>
      <c r="DI61" s="226"/>
      <c r="DJ61" s="226"/>
      <c r="DK61" s="226"/>
      <c r="DL61" s="226"/>
      <c r="DM61" s="226"/>
      <c r="DN61" s="226"/>
      <c r="DO61" s="226"/>
      <c r="DP61" s="226"/>
      <c r="DQ61" s="226"/>
      <c r="DR61" s="226"/>
      <c r="DS61" s="226"/>
      <c r="DT61" s="226"/>
      <c r="DU61" s="226"/>
      <c r="DV61" s="226"/>
      <c r="DW61" s="226"/>
      <c r="DX61" s="226"/>
      <c r="DY61" s="226"/>
      <c r="DZ61" s="226"/>
      <c r="EA61" s="226"/>
      <c r="EB61" s="226"/>
      <c r="EC61" s="226"/>
      <c r="ED61" s="226"/>
      <c r="EE61" s="226"/>
      <c r="EF61" s="226"/>
      <c r="EG61" s="226"/>
      <c r="EH61" s="226"/>
      <c r="EI61" s="226"/>
      <c r="EJ61" s="226"/>
      <c r="EK61" s="226"/>
      <c r="EL61" s="226"/>
      <c r="EM61" s="226"/>
      <c r="EN61" s="226"/>
      <c r="EO61" s="226"/>
      <c r="EP61" s="226"/>
      <c r="EQ61" s="226"/>
      <c r="ER61" s="226"/>
      <c r="ES61" s="226"/>
      <c r="ET61" s="226"/>
      <c r="EU61" s="226"/>
      <c r="EV61" s="226"/>
      <c r="EW61" s="226"/>
      <c r="EX61" s="226"/>
      <c r="EY61" s="226"/>
      <c r="EZ61" s="226"/>
      <c r="FA61" s="226"/>
      <c r="FB61" s="226"/>
      <c r="FC61" s="226"/>
      <c r="FD61" s="226"/>
      <c r="FE61" s="226"/>
      <c r="FF61" s="226"/>
      <c r="FG61" s="226"/>
      <c r="FH61" s="226"/>
      <c r="FI61" s="226"/>
      <c r="FJ61" s="226"/>
      <c r="FK61" s="226"/>
      <c r="FL61" s="226"/>
      <c r="FM61" s="226"/>
      <c r="FN61" s="226"/>
      <c r="FO61" s="226"/>
      <c r="FP61" s="226"/>
      <c r="FQ61" s="226"/>
      <c r="FR61" s="226"/>
      <c r="FS61" s="226"/>
      <c r="FT61" s="226"/>
      <c r="FU61" s="226"/>
      <c r="FV61" s="226"/>
      <c r="FW61" s="226"/>
      <c r="FX61" s="226"/>
      <c r="FY61" s="226"/>
      <c r="FZ61" s="226"/>
      <c r="GA61" s="226"/>
      <c r="GB61" s="226"/>
      <c r="GC61" s="226"/>
      <c r="GD61" s="226"/>
      <c r="GE61" s="226"/>
      <c r="GF61" s="226"/>
      <c r="GG61" s="226"/>
      <c r="GH61" s="226"/>
      <c r="GI61" s="226"/>
      <c r="GJ61" s="226"/>
      <c r="GK61" s="226"/>
      <c r="GL61" s="226"/>
      <c r="GM61" s="226"/>
      <c r="GN61" s="226"/>
      <c r="GO61" s="226"/>
      <c r="GP61" s="226"/>
      <c r="GQ61" s="226"/>
      <c r="GR61" s="226"/>
      <c r="GS61" s="226"/>
      <c r="GT61" s="226"/>
      <c r="GU61" s="226"/>
      <c r="GV61" s="226"/>
      <c r="GW61" s="226"/>
      <c r="GX61" s="226"/>
      <c r="GY61" s="226"/>
      <c r="GZ61" s="226"/>
      <c r="HA61" s="226"/>
      <c r="HB61" s="226"/>
      <c r="HC61" s="226"/>
      <c r="HD61" s="226"/>
      <c r="HE61" s="226"/>
      <c r="HF61" s="226"/>
      <c r="HG61" s="226"/>
      <c r="HH61" s="226"/>
      <c r="HI61" s="226"/>
      <c r="HJ61" s="226"/>
      <c r="HK61" s="226"/>
      <c r="HL61" s="226"/>
      <c r="HM61" s="226"/>
      <c r="HN61" s="226"/>
      <c r="HO61" s="226"/>
      <c r="HP61" s="226"/>
      <c r="HQ61" s="226"/>
      <c r="HR61" s="226"/>
      <c r="HS61" s="226"/>
      <c r="HT61" s="226"/>
      <c r="HU61" s="226"/>
      <c r="HV61" s="226"/>
      <c r="HW61" s="226"/>
      <c r="HX61" s="226"/>
      <c r="HY61" s="226"/>
      <c r="HZ61" s="226"/>
      <c r="IA61" s="226"/>
      <c r="IB61" s="226"/>
      <c r="IC61" s="226"/>
      <c r="ID61" s="226"/>
      <c r="IE61" s="226"/>
      <c r="IF61" s="226"/>
      <c r="IG61" s="226"/>
      <c r="IH61" s="226"/>
      <c r="II61" s="226"/>
      <c r="IJ61" s="226"/>
      <c r="IK61" s="226"/>
      <c r="IL61" s="226"/>
      <c r="IM61" s="226"/>
      <c r="IN61" s="226"/>
      <c r="IO61" s="226"/>
      <c r="IP61" s="226"/>
      <c r="IQ61" s="226"/>
      <c r="IR61" s="226"/>
      <c r="IS61" s="226"/>
    </row>
    <row r="62" spans="1:253" ht="12" customHeight="1">
      <c r="A62" s="229"/>
      <c r="B62" s="229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32"/>
      <c r="R62" s="232"/>
      <c r="S62" s="4"/>
      <c r="T62" s="4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  <c r="BI62" s="226"/>
      <c r="BJ62" s="226"/>
      <c r="BK62" s="226"/>
      <c r="BL62" s="226"/>
      <c r="BM62" s="226"/>
      <c r="BN62" s="226"/>
      <c r="BO62" s="226"/>
      <c r="BP62" s="226"/>
      <c r="BQ62" s="226"/>
      <c r="BR62" s="226"/>
      <c r="BS62" s="226"/>
      <c r="BT62" s="226"/>
      <c r="BU62" s="226"/>
      <c r="BV62" s="226"/>
      <c r="BW62" s="226"/>
      <c r="BX62" s="226"/>
      <c r="BY62" s="226"/>
      <c r="BZ62" s="226"/>
      <c r="CA62" s="226"/>
      <c r="CB62" s="226"/>
      <c r="CC62" s="226"/>
      <c r="CD62" s="226"/>
      <c r="CE62" s="226"/>
      <c r="CF62" s="226"/>
      <c r="CG62" s="226"/>
      <c r="CH62" s="226"/>
      <c r="CI62" s="226"/>
      <c r="CJ62" s="226"/>
      <c r="CK62" s="226"/>
      <c r="CL62" s="226"/>
      <c r="CM62" s="226"/>
      <c r="CN62" s="226"/>
      <c r="CO62" s="226"/>
      <c r="CP62" s="226"/>
      <c r="CQ62" s="226"/>
      <c r="CR62" s="226"/>
      <c r="CS62" s="226"/>
      <c r="CT62" s="226"/>
      <c r="CU62" s="226"/>
      <c r="CV62" s="226"/>
      <c r="CW62" s="226"/>
      <c r="CX62" s="226"/>
      <c r="CY62" s="226"/>
      <c r="CZ62" s="226"/>
      <c r="DA62" s="226"/>
      <c r="DB62" s="226"/>
      <c r="DC62" s="226"/>
      <c r="DD62" s="226"/>
      <c r="DE62" s="226"/>
      <c r="DF62" s="226"/>
      <c r="DG62" s="226"/>
      <c r="DH62" s="226"/>
      <c r="DI62" s="226"/>
      <c r="DJ62" s="226"/>
      <c r="DK62" s="226"/>
      <c r="DL62" s="226"/>
      <c r="DM62" s="226"/>
      <c r="DN62" s="226"/>
      <c r="DO62" s="226"/>
      <c r="DP62" s="226"/>
      <c r="DQ62" s="226"/>
      <c r="DR62" s="226"/>
      <c r="DS62" s="226"/>
      <c r="DT62" s="226"/>
      <c r="DU62" s="226"/>
      <c r="DV62" s="226"/>
      <c r="DW62" s="226"/>
      <c r="DX62" s="226"/>
      <c r="DY62" s="226"/>
      <c r="DZ62" s="226"/>
      <c r="EA62" s="226"/>
      <c r="EB62" s="226"/>
      <c r="EC62" s="226"/>
      <c r="ED62" s="226"/>
      <c r="EE62" s="226"/>
      <c r="EF62" s="226"/>
      <c r="EG62" s="226"/>
      <c r="EH62" s="226"/>
      <c r="EI62" s="226"/>
      <c r="EJ62" s="226"/>
      <c r="EK62" s="226"/>
      <c r="EL62" s="226"/>
      <c r="EM62" s="226"/>
      <c r="EN62" s="226"/>
      <c r="EO62" s="226"/>
      <c r="EP62" s="226"/>
      <c r="EQ62" s="226"/>
      <c r="ER62" s="226"/>
      <c r="ES62" s="226"/>
      <c r="ET62" s="226"/>
      <c r="EU62" s="226"/>
      <c r="EV62" s="226"/>
      <c r="EW62" s="226"/>
      <c r="EX62" s="226"/>
      <c r="EY62" s="226"/>
      <c r="EZ62" s="226"/>
      <c r="FA62" s="226"/>
      <c r="FB62" s="226"/>
      <c r="FC62" s="226"/>
      <c r="FD62" s="226"/>
      <c r="FE62" s="226"/>
      <c r="FF62" s="226"/>
      <c r="FG62" s="226"/>
      <c r="FH62" s="226"/>
      <c r="FI62" s="226"/>
      <c r="FJ62" s="226"/>
      <c r="FK62" s="226"/>
      <c r="FL62" s="226"/>
      <c r="FM62" s="226"/>
      <c r="FN62" s="226"/>
      <c r="FO62" s="226"/>
      <c r="FP62" s="226"/>
      <c r="FQ62" s="226"/>
      <c r="FR62" s="226"/>
      <c r="FS62" s="226"/>
      <c r="FT62" s="226"/>
      <c r="FU62" s="226"/>
      <c r="FV62" s="226"/>
      <c r="FW62" s="226"/>
      <c r="FX62" s="226"/>
      <c r="FY62" s="226"/>
      <c r="FZ62" s="226"/>
      <c r="GA62" s="226"/>
      <c r="GB62" s="226"/>
      <c r="GC62" s="226"/>
      <c r="GD62" s="226"/>
      <c r="GE62" s="226"/>
      <c r="GF62" s="226"/>
      <c r="GG62" s="226"/>
      <c r="GH62" s="226"/>
      <c r="GI62" s="226"/>
      <c r="GJ62" s="226"/>
      <c r="GK62" s="226"/>
      <c r="GL62" s="226"/>
      <c r="GM62" s="226"/>
      <c r="GN62" s="226"/>
      <c r="GO62" s="226"/>
      <c r="GP62" s="226"/>
      <c r="GQ62" s="226"/>
      <c r="GR62" s="226"/>
      <c r="GS62" s="226"/>
      <c r="GT62" s="226"/>
      <c r="GU62" s="226"/>
      <c r="GV62" s="226"/>
      <c r="GW62" s="226"/>
      <c r="GX62" s="226"/>
      <c r="GY62" s="226"/>
      <c r="GZ62" s="226"/>
      <c r="HA62" s="226"/>
      <c r="HB62" s="226"/>
      <c r="HC62" s="226"/>
      <c r="HD62" s="226"/>
      <c r="HE62" s="226"/>
      <c r="HF62" s="226"/>
      <c r="HG62" s="226"/>
      <c r="HH62" s="226"/>
      <c r="HI62" s="226"/>
      <c r="HJ62" s="226"/>
      <c r="HK62" s="226"/>
      <c r="HL62" s="226"/>
      <c r="HM62" s="226"/>
      <c r="HN62" s="226"/>
      <c r="HO62" s="226"/>
      <c r="HP62" s="226"/>
      <c r="HQ62" s="226"/>
      <c r="HR62" s="226"/>
      <c r="HS62" s="226"/>
      <c r="HT62" s="226"/>
      <c r="HU62" s="226"/>
      <c r="HV62" s="226"/>
      <c r="HW62" s="226"/>
      <c r="HX62" s="226"/>
      <c r="HY62" s="226"/>
      <c r="HZ62" s="226"/>
      <c r="IA62" s="226"/>
      <c r="IB62" s="226"/>
      <c r="IC62" s="226"/>
      <c r="ID62" s="226"/>
      <c r="IE62" s="226"/>
      <c r="IF62" s="226"/>
      <c r="IG62" s="226"/>
      <c r="IH62" s="226"/>
      <c r="II62" s="226"/>
      <c r="IJ62" s="226"/>
      <c r="IK62" s="226"/>
      <c r="IL62" s="226"/>
      <c r="IM62" s="226"/>
      <c r="IN62" s="226"/>
      <c r="IO62" s="226"/>
      <c r="IP62" s="226"/>
      <c r="IQ62" s="226"/>
      <c r="IR62" s="226"/>
      <c r="IS62" s="226"/>
    </row>
    <row r="63" spans="1:253" ht="12.75">
      <c r="A63" s="229"/>
      <c r="B63" s="229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32"/>
      <c r="R63" s="232"/>
      <c r="S63" s="232"/>
      <c r="T63" s="232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B63" s="226"/>
      <c r="BC63" s="226"/>
      <c r="BD63" s="226"/>
      <c r="BE63" s="226"/>
      <c r="BF63" s="226"/>
      <c r="BG63" s="226"/>
      <c r="BH63" s="226"/>
      <c r="BI63" s="226"/>
      <c r="BJ63" s="226"/>
      <c r="BK63" s="226"/>
      <c r="BL63" s="226"/>
      <c r="BM63" s="226"/>
      <c r="BN63" s="226"/>
      <c r="BO63" s="226"/>
      <c r="BP63" s="226"/>
      <c r="BQ63" s="226"/>
      <c r="BR63" s="226"/>
      <c r="BS63" s="226"/>
      <c r="BT63" s="226"/>
      <c r="BU63" s="226"/>
      <c r="BV63" s="226"/>
      <c r="BW63" s="226"/>
      <c r="BX63" s="226"/>
      <c r="BY63" s="226"/>
      <c r="BZ63" s="226"/>
      <c r="CA63" s="226"/>
      <c r="CB63" s="226"/>
      <c r="CC63" s="226"/>
      <c r="CD63" s="226"/>
      <c r="CE63" s="226"/>
      <c r="CF63" s="226"/>
      <c r="CG63" s="226"/>
      <c r="CH63" s="226"/>
      <c r="CI63" s="226"/>
      <c r="CJ63" s="226"/>
      <c r="CK63" s="226"/>
      <c r="CL63" s="226"/>
      <c r="CM63" s="226"/>
      <c r="CN63" s="226"/>
      <c r="CO63" s="226"/>
      <c r="CP63" s="226"/>
      <c r="CQ63" s="226"/>
      <c r="CR63" s="226"/>
      <c r="CS63" s="226"/>
      <c r="CT63" s="226"/>
      <c r="CU63" s="226"/>
      <c r="CV63" s="226"/>
      <c r="CW63" s="226"/>
      <c r="CX63" s="226"/>
      <c r="CY63" s="226"/>
      <c r="CZ63" s="226"/>
      <c r="DA63" s="226"/>
      <c r="DB63" s="226"/>
      <c r="DC63" s="226"/>
      <c r="DD63" s="226"/>
      <c r="DE63" s="226"/>
      <c r="DF63" s="226"/>
      <c r="DG63" s="226"/>
      <c r="DH63" s="226"/>
      <c r="DI63" s="226"/>
      <c r="DJ63" s="226"/>
      <c r="DK63" s="226"/>
      <c r="DL63" s="226"/>
      <c r="DM63" s="226"/>
      <c r="DN63" s="226"/>
      <c r="DO63" s="226"/>
      <c r="DP63" s="226"/>
      <c r="DQ63" s="226"/>
      <c r="DR63" s="226"/>
      <c r="DS63" s="226"/>
      <c r="DT63" s="226"/>
      <c r="DU63" s="226"/>
      <c r="DV63" s="226"/>
      <c r="DW63" s="226"/>
      <c r="DX63" s="226"/>
      <c r="DY63" s="226"/>
      <c r="DZ63" s="226"/>
      <c r="EA63" s="226"/>
      <c r="EB63" s="226"/>
      <c r="EC63" s="226"/>
      <c r="ED63" s="226"/>
      <c r="EE63" s="226"/>
      <c r="EF63" s="226"/>
      <c r="EG63" s="226"/>
      <c r="EH63" s="226"/>
      <c r="EI63" s="226"/>
      <c r="EJ63" s="226"/>
      <c r="EK63" s="226"/>
      <c r="EL63" s="226"/>
      <c r="EM63" s="226"/>
      <c r="EN63" s="226"/>
      <c r="EO63" s="226"/>
      <c r="EP63" s="226"/>
      <c r="EQ63" s="226"/>
      <c r="ER63" s="226"/>
      <c r="ES63" s="226"/>
      <c r="ET63" s="226"/>
      <c r="EU63" s="226"/>
      <c r="EV63" s="226"/>
      <c r="EW63" s="226"/>
      <c r="EX63" s="226"/>
      <c r="EY63" s="226"/>
      <c r="EZ63" s="226"/>
      <c r="FA63" s="226"/>
      <c r="FB63" s="226"/>
      <c r="FC63" s="226"/>
      <c r="FD63" s="226"/>
      <c r="FE63" s="226"/>
      <c r="FF63" s="226"/>
      <c r="FG63" s="226"/>
      <c r="FH63" s="226"/>
      <c r="FI63" s="226"/>
      <c r="FJ63" s="226"/>
      <c r="FK63" s="226"/>
      <c r="FL63" s="226"/>
      <c r="FM63" s="226"/>
      <c r="FN63" s="226"/>
      <c r="FO63" s="226"/>
      <c r="FP63" s="226"/>
      <c r="FQ63" s="226"/>
      <c r="FR63" s="226"/>
      <c r="FS63" s="226"/>
      <c r="FT63" s="226"/>
      <c r="FU63" s="226"/>
      <c r="FV63" s="226"/>
      <c r="FW63" s="226"/>
      <c r="FX63" s="226"/>
      <c r="FY63" s="226"/>
      <c r="FZ63" s="226"/>
      <c r="GA63" s="226"/>
      <c r="GB63" s="226"/>
      <c r="GC63" s="226"/>
      <c r="GD63" s="226"/>
      <c r="GE63" s="226"/>
      <c r="GF63" s="226"/>
      <c r="GG63" s="226"/>
      <c r="GH63" s="226"/>
      <c r="GI63" s="226"/>
      <c r="GJ63" s="226"/>
      <c r="GK63" s="226"/>
      <c r="GL63" s="226"/>
      <c r="GM63" s="226"/>
      <c r="GN63" s="226"/>
      <c r="GO63" s="226"/>
      <c r="GP63" s="226"/>
      <c r="GQ63" s="226"/>
      <c r="GR63" s="226"/>
      <c r="GS63" s="226"/>
      <c r="GT63" s="226"/>
      <c r="GU63" s="226"/>
      <c r="GV63" s="226"/>
      <c r="GW63" s="226"/>
      <c r="GX63" s="226"/>
      <c r="GY63" s="226"/>
      <c r="GZ63" s="226"/>
      <c r="HA63" s="226"/>
      <c r="HB63" s="226"/>
      <c r="HC63" s="226"/>
      <c r="HD63" s="226"/>
      <c r="HE63" s="226"/>
      <c r="HF63" s="226"/>
      <c r="HG63" s="226"/>
      <c r="HH63" s="226"/>
      <c r="HI63" s="226"/>
      <c r="HJ63" s="226"/>
      <c r="HK63" s="226"/>
      <c r="HL63" s="226"/>
      <c r="HM63" s="226"/>
      <c r="HN63" s="226"/>
      <c r="HO63" s="226"/>
      <c r="HP63" s="226"/>
      <c r="HQ63" s="226"/>
      <c r="HR63" s="226"/>
      <c r="HS63" s="226"/>
      <c r="HT63" s="226"/>
      <c r="HU63" s="226"/>
      <c r="HV63" s="226"/>
      <c r="HW63" s="226"/>
      <c r="HX63" s="226"/>
      <c r="HY63" s="226"/>
      <c r="HZ63" s="226"/>
      <c r="IA63" s="226"/>
      <c r="IB63" s="226"/>
      <c r="IC63" s="226"/>
      <c r="ID63" s="226"/>
      <c r="IE63" s="226"/>
      <c r="IF63" s="226"/>
      <c r="IG63" s="226"/>
      <c r="IH63" s="226"/>
      <c r="II63" s="226"/>
      <c r="IJ63" s="226"/>
      <c r="IK63" s="226"/>
      <c r="IL63" s="226"/>
      <c r="IM63" s="226"/>
      <c r="IN63" s="226"/>
      <c r="IO63" s="226"/>
      <c r="IP63" s="226"/>
      <c r="IQ63" s="226"/>
      <c r="IR63" s="226"/>
      <c r="IS63" s="226"/>
    </row>
    <row r="64" spans="1:253" s="240" customFormat="1" ht="12.75">
      <c r="A64" s="381" t="s">
        <v>66</v>
      </c>
      <c r="B64" s="382"/>
      <c r="C64" s="382"/>
      <c r="D64" s="382"/>
      <c r="E64" s="382"/>
      <c r="F64" s="382"/>
      <c r="G64" s="382"/>
      <c r="H64" s="382"/>
      <c r="I64" s="382"/>
      <c r="J64" s="382"/>
      <c r="K64" s="382"/>
      <c r="L64" s="382"/>
      <c r="M64" s="340"/>
      <c r="N64" s="341"/>
      <c r="O64" s="340"/>
      <c r="P64" s="340"/>
      <c r="Q64" s="232"/>
      <c r="R64" s="232"/>
      <c r="S64" s="232"/>
      <c r="T64" s="232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  <c r="BI64" s="226"/>
      <c r="BJ64" s="226"/>
      <c r="BK64" s="226"/>
      <c r="BL64" s="226"/>
      <c r="BM64" s="226"/>
      <c r="BN64" s="226"/>
      <c r="BO64" s="226"/>
      <c r="BP64" s="226"/>
      <c r="BQ64" s="226"/>
      <c r="BR64" s="226"/>
      <c r="BS64" s="226"/>
      <c r="BT64" s="226"/>
      <c r="BU64" s="226"/>
      <c r="BV64" s="226"/>
      <c r="BW64" s="226"/>
      <c r="BX64" s="226"/>
      <c r="BY64" s="226"/>
      <c r="BZ64" s="226"/>
      <c r="CA64" s="226"/>
      <c r="CB64" s="226"/>
      <c r="CC64" s="226"/>
      <c r="CD64" s="226"/>
      <c r="CE64" s="226"/>
      <c r="CF64" s="226"/>
      <c r="CG64" s="226"/>
      <c r="CH64" s="226"/>
      <c r="CI64" s="226"/>
      <c r="CJ64" s="226"/>
      <c r="CK64" s="226"/>
      <c r="CL64" s="226"/>
      <c r="CM64" s="226"/>
      <c r="CN64" s="226"/>
      <c r="CO64" s="226"/>
      <c r="CP64" s="226"/>
      <c r="CQ64" s="226"/>
      <c r="CR64" s="226"/>
      <c r="CS64" s="226"/>
      <c r="CT64" s="226"/>
      <c r="CU64" s="226"/>
      <c r="CV64" s="226"/>
      <c r="CW64" s="226"/>
      <c r="CX64" s="226"/>
      <c r="CY64" s="226"/>
      <c r="CZ64" s="226"/>
      <c r="DA64" s="226"/>
      <c r="DB64" s="226"/>
      <c r="DC64" s="226"/>
      <c r="DD64" s="226"/>
      <c r="DE64" s="226"/>
      <c r="DF64" s="226"/>
      <c r="DG64" s="226"/>
      <c r="DH64" s="226"/>
      <c r="DI64" s="226"/>
      <c r="DJ64" s="226"/>
      <c r="DK64" s="226"/>
      <c r="DL64" s="226"/>
      <c r="DM64" s="226"/>
      <c r="DN64" s="226"/>
      <c r="DO64" s="226"/>
      <c r="DP64" s="226"/>
      <c r="DQ64" s="226"/>
      <c r="DR64" s="226"/>
      <c r="DS64" s="226"/>
      <c r="DT64" s="226"/>
      <c r="DU64" s="226"/>
      <c r="DV64" s="226"/>
      <c r="DW64" s="226"/>
      <c r="DX64" s="226"/>
      <c r="DY64" s="226"/>
      <c r="DZ64" s="226"/>
      <c r="EA64" s="226"/>
      <c r="EB64" s="226"/>
      <c r="EC64" s="226"/>
      <c r="ED64" s="226"/>
      <c r="EE64" s="226"/>
      <c r="EF64" s="226"/>
      <c r="EG64" s="226"/>
      <c r="EH64" s="226"/>
      <c r="EI64" s="226"/>
      <c r="EJ64" s="226"/>
      <c r="EK64" s="226"/>
      <c r="EL64" s="226"/>
      <c r="EM64" s="226"/>
      <c r="EN64" s="226"/>
      <c r="EO64" s="226"/>
      <c r="EP64" s="226"/>
      <c r="EQ64" s="226"/>
      <c r="ER64" s="226"/>
      <c r="ES64" s="226"/>
      <c r="ET64" s="226"/>
      <c r="EU64" s="226"/>
      <c r="EV64" s="226"/>
      <c r="EW64" s="226"/>
      <c r="EX64" s="226"/>
      <c r="EY64" s="226"/>
      <c r="EZ64" s="226"/>
      <c r="FA64" s="226"/>
      <c r="FB64" s="226"/>
      <c r="FC64" s="226"/>
      <c r="FD64" s="226"/>
      <c r="FE64" s="226"/>
      <c r="FF64" s="226"/>
      <c r="FG64" s="226"/>
      <c r="FH64" s="226"/>
      <c r="FI64" s="226"/>
      <c r="FJ64" s="226"/>
      <c r="FK64" s="226"/>
      <c r="FL64" s="226"/>
      <c r="FM64" s="226"/>
      <c r="FN64" s="226"/>
      <c r="FO64" s="226"/>
      <c r="FP64" s="226"/>
      <c r="FQ64" s="226"/>
      <c r="FR64" s="226"/>
      <c r="FS64" s="226"/>
      <c r="FT64" s="226"/>
      <c r="FU64" s="226"/>
      <c r="FV64" s="226"/>
      <c r="FW64" s="226"/>
      <c r="FX64" s="226"/>
      <c r="FY64" s="226"/>
      <c r="FZ64" s="226"/>
      <c r="GA64" s="226"/>
      <c r="GB64" s="226"/>
      <c r="GC64" s="226"/>
      <c r="GD64" s="226"/>
      <c r="GE64" s="226"/>
      <c r="GF64" s="226"/>
      <c r="GG64" s="226"/>
      <c r="GH64" s="226"/>
      <c r="GI64" s="226"/>
      <c r="GJ64" s="226"/>
      <c r="GK64" s="226"/>
      <c r="GL64" s="226"/>
      <c r="GM64" s="226"/>
      <c r="GN64" s="226"/>
      <c r="GO64" s="226"/>
      <c r="GP64" s="226"/>
      <c r="GQ64" s="226"/>
      <c r="GR64" s="226"/>
      <c r="GS64" s="226"/>
      <c r="GT64" s="226"/>
      <c r="GU64" s="226"/>
      <c r="GV64" s="226"/>
      <c r="GW64" s="226"/>
      <c r="GX64" s="226"/>
      <c r="GY64" s="226"/>
      <c r="GZ64" s="226"/>
      <c r="HA64" s="226"/>
      <c r="HB64" s="226"/>
      <c r="HC64" s="226"/>
      <c r="HD64" s="226"/>
      <c r="HE64" s="226"/>
      <c r="HF64" s="226"/>
      <c r="HG64" s="226"/>
      <c r="HH64" s="226"/>
      <c r="HI64" s="226"/>
      <c r="HJ64" s="226"/>
      <c r="HK64" s="226"/>
      <c r="HL64" s="226"/>
      <c r="HM64" s="226"/>
      <c r="HN64" s="226"/>
      <c r="HO64" s="226"/>
      <c r="HP64" s="226"/>
      <c r="HQ64" s="226"/>
      <c r="HR64" s="226"/>
      <c r="HS64" s="226"/>
      <c r="HT64" s="226"/>
      <c r="HU64" s="226"/>
      <c r="HV64" s="226"/>
      <c r="HW64" s="226"/>
      <c r="HX64" s="226"/>
      <c r="HY64" s="226"/>
      <c r="HZ64" s="226"/>
      <c r="IA64" s="226"/>
      <c r="IB64" s="226"/>
      <c r="IC64" s="226"/>
      <c r="ID64" s="226"/>
      <c r="IE64" s="226"/>
      <c r="IF64" s="226"/>
      <c r="IG64" s="226"/>
      <c r="IH64" s="226"/>
      <c r="II64" s="226"/>
      <c r="IJ64" s="226"/>
      <c r="IK64" s="226"/>
      <c r="IL64" s="226"/>
      <c r="IM64" s="226"/>
      <c r="IN64" s="226"/>
      <c r="IO64" s="226"/>
      <c r="IP64" s="226"/>
      <c r="IQ64" s="226"/>
      <c r="IR64" s="226"/>
      <c r="IS64" s="226"/>
    </row>
    <row r="65" spans="1:253" ht="27" customHeight="1">
      <c r="A65" s="268" t="s">
        <v>67</v>
      </c>
      <c r="B65" s="383" t="s">
        <v>68</v>
      </c>
      <c r="C65" s="383"/>
      <c r="D65" s="323">
        <f>(Startowa!C16+Startowa!D16+Startowa!E16)/3</f>
        <v>0.08801987593314352</v>
      </c>
      <c r="E65" s="323" t="e">
        <f>(Startowa!D16+Startowa!E16+Prognoza!D67)/3</f>
        <v>#DIV/0!</v>
      </c>
      <c r="F65" s="323" t="e">
        <f>(Startowa!E16+Prognoza!D67+Prognoza!E67)/3</f>
        <v>#DIV/0!</v>
      </c>
      <c r="G65" s="323" t="e">
        <f>(D67+E67+F67)/3</f>
        <v>#DIV/0!</v>
      </c>
      <c r="H65" s="45" t="s">
        <v>51</v>
      </c>
      <c r="I65" s="45" t="s">
        <v>51</v>
      </c>
      <c r="J65" s="45" t="s">
        <v>51</v>
      </c>
      <c r="K65" s="45" t="s">
        <v>51</v>
      </c>
      <c r="L65" s="128" t="s">
        <v>51</v>
      </c>
      <c r="M65" s="284" t="s">
        <v>51</v>
      </c>
      <c r="N65" s="275" t="s">
        <v>51</v>
      </c>
      <c r="O65" s="284" t="s">
        <v>51</v>
      </c>
      <c r="P65" s="284" t="s">
        <v>51</v>
      </c>
      <c r="Q65" s="232"/>
      <c r="R65" s="4"/>
      <c r="S65" s="4"/>
      <c r="T65" s="4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  <c r="AR65" s="226"/>
      <c r="AS65" s="226"/>
      <c r="AT65" s="226"/>
      <c r="AU65" s="226"/>
      <c r="AV65" s="226"/>
      <c r="AW65" s="226"/>
      <c r="AX65" s="226"/>
      <c r="AY65" s="226"/>
      <c r="AZ65" s="226"/>
      <c r="BA65" s="226"/>
      <c r="BB65" s="226"/>
      <c r="BC65" s="226"/>
      <c r="BD65" s="226"/>
      <c r="BE65" s="226"/>
      <c r="BF65" s="226"/>
      <c r="BG65" s="226"/>
      <c r="BH65" s="226"/>
      <c r="BI65" s="226"/>
      <c r="BJ65" s="226"/>
      <c r="BK65" s="226"/>
      <c r="BL65" s="226"/>
      <c r="BM65" s="226"/>
      <c r="BN65" s="226"/>
      <c r="BO65" s="226"/>
      <c r="BP65" s="226"/>
      <c r="BQ65" s="226"/>
      <c r="BR65" s="226"/>
      <c r="BS65" s="226"/>
      <c r="BT65" s="226"/>
      <c r="BU65" s="226"/>
      <c r="BV65" s="226"/>
      <c r="BW65" s="226"/>
      <c r="BX65" s="226"/>
      <c r="BY65" s="226"/>
      <c r="BZ65" s="226"/>
      <c r="CA65" s="226"/>
      <c r="CB65" s="226"/>
      <c r="CC65" s="226"/>
      <c r="CD65" s="226"/>
      <c r="CE65" s="226"/>
      <c r="CF65" s="226"/>
      <c r="CG65" s="226"/>
      <c r="CH65" s="226"/>
      <c r="CI65" s="226"/>
      <c r="CJ65" s="226"/>
      <c r="CK65" s="226"/>
      <c r="CL65" s="226"/>
      <c r="CM65" s="226"/>
      <c r="CN65" s="226"/>
      <c r="CO65" s="226"/>
      <c r="CP65" s="226"/>
      <c r="CQ65" s="226"/>
      <c r="CR65" s="226"/>
      <c r="CS65" s="226"/>
      <c r="CT65" s="226"/>
      <c r="CU65" s="226"/>
      <c r="CV65" s="226"/>
      <c r="CW65" s="226"/>
      <c r="CX65" s="226"/>
      <c r="CY65" s="226"/>
      <c r="CZ65" s="226"/>
      <c r="DA65" s="226"/>
      <c r="DB65" s="226"/>
      <c r="DC65" s="226"/>
      <c r="DD65" s="226"/>
      <c r="DE65" s="226"/>
      <c r="DF65" s="226"/>
      <c r="DG65" s="226"/>
      <c r="DH65" s="226"/>
      <c r="DI65" s="226"/>
      <c r="DJ65" s="226"/>
      <c r="DK65" s="226"/>
      <c r="DL65" s="226"/>
      <c r="DM65" s="226"/>
      <c r="DN65" s="226"/>
      <c r="DO65" s="226"/>
      <c r="DP65" s="226"/>
      <c r="DQ65" s="226"/>
      <c r="DR65" s="226"/>
      <c r="DS65" s="226"/>
      <c r="DT65" s="226"/>
      <c r="DU65" s="226"/>
      <c r="DV65" s="226"/>
      <c r="DW65" s="226"/>
      <c r="DX65" s="226"/>
      <c r="DY65" s="226"/>
      <c r="DZ65" s="226"/>
      <c r="EA65" s="226"/>
      <c r="EB65" s="226"/>
      <c r="EC65" s="226"/>
      <c r="ED65" s="226"/>
      <c r="EE65" s="226"/>
      <c r="EF65" s="226"/>
      <c r="EG65" s="226"/>
      <c r="EH65" s="226"/>
      <c r="EI65" s="226"/>
      <c r="EJ65" s="226"/>
      <c r="EK65" s="226"/>
      <c r="EL65" s="226"/>
      <c r="EM65" s="226"/>
      <c r="EN65" s="226"/>
      <c r="EO65" s="226"/>
      <c r="EP65" s="226"/>
      <c r="EQ65" s="226"/>
      <c r="ER65" s="226"/>
      <c r="ES65" s="226"/>
      <c r="ET65" s="226"/>
      <c r="EU65" s="226"/>
      <c r="EV65" s="226"/>
      <c r="EW65" s="226"/>
      <c r="EX65" s="226"/>
      <c r="EY65" s="226"/>
      <c r="EZ65" s="226"/>
      <c r="FA65" s="226"/>
      <c r="FB65" s="226"/>
      <c r="FC65" s="226"/>
      <c r="FD65" s="226"/>
      <c r="FE65" s="226"/>
      <c r="FF65" s="226"/>
      <c r="FG65" s="226"/>
      <c r="FH65" s="226"/>
      <c r="FI65" s="226"/>
      <c r="FJ65" s="226"/>
      <c r="FK65" s="226"/>
      <c r="FL65" s="226"/>
      <c r="FM65" s="226"/>
      <c r="FN65" s="226"/>
      <c r="FO65" s="226"/>
      <c r="FP65" s="226"/>
      <c r="FQ65" s="226"/>
      <c r="FR65" s="226"/>
      <c r="FS65" s="226"/>
      <c r="FT65" s="226"/>
      <c r="FU65" s="226"/>
      <c r="FV65" s="226"/>
      <c r="FW65" s="226"/>
      <c r="FX65" s="226"/>
      <c r="FY65" s="226"/>
      <c r="FZ65" s="226"/>
      <c r="GA65" s="226"/>
      <c r="GB65" s="226"/>
      <c r="GC65" s="226"/>
      <c r="GD65" s="226"/>
      <c r="GE65" s="226"/>
      <c r="GF65" s="226"/>
      <c r="GG65" s="226"/>
      <c r="GH65" s="226"/>
      <c r="GI65" s="226"/>
      <c r="GJ65" s="226"/>
      <c r="GK65" s="226"/>
      <c r="GL65" s="226"/>
      <c r="GM65" s="226"/>
      <c r="GN65" s="226"/>
      <c r="GO65" s="226"/>
      <c r="GP65" s="226"/>
      <c r="GQ65" s="226"/>
      <c r="GR65" s="226"/>
      <c r="GS65" s="226"/>
      <c r="GT65" s="226"/>
      <c r="GU65" s="226"/>
      <c r="GV65" s="226"/>
      <c r="GW65" s="226"/>
      <c r="GX65" s="226"/>
      <c r="GY65" s="226"/>
      <c r="GZ65" s="226"/>
      <c r="HA65" s="226"/>
      <c r="HB65" s="226"/>
      <c r="HC65" s="226"/>
      <c r="HD65" s="226"/>
      <c r="HE65" s="226"/>
      <c r="HF65" s="226"/>
      <c r="HG65" s="226"/>
      <c r="HH65" s="226"/>
      <c r="HI65" s="226"/>
      <c r="HJ65" s="226"/>
      <c r="HK65" s="226"/>
      <c r="HL65" s="226"/>
      <c r="HM65" s="226"/>
      <c r="HN65" s="226"/>
      <c r="HO65" s="226"/>
      <c r="HP65" s="226"/>
      <c r="HQ65" s="226"/>
      <c r="HR65" s="226"/>
      <c r="HS65" s="226"/>
      <c r="HT65" s="226"/>
      <c r="HU65" s="226"/>
      <c r="HV65" s="226"/>
      <c r="HW65" s="226"/>
      <c r="HX65" s="226"/>
      <c r="HY65" s="226"/>
      <c r="HZ65" s="226"/>
      <c r="IA65" s="226"/>
      <c r="IB65" s="226"/>
      <c r="IC65" s="226"/>
      <c r="ID65" s="226"/>
      <c r="IE65" s="226"/>
      <c r="IF65" s="226"/>
      <c r="IG65" s="226"/>
      <c r="IH65" s="226"/>
      <c r="II65" s="226"/>
      <c r="IJ65" s="226"/>
      <c r="IK65" s="226"/>
      <c r="IL65" s="226"/>
      <c r="IM65" s="226"/>
      <c r="IN65" s="226"/>
      <c r="IO65" s="226"/>
      <c r="IP65" s="226"/>
      <c r="IQ65" s="226"/>
      <c r="IR65" s="226"/>
      <c r="IS65" s="226"/>
    </row>
    <row r="66" spans="1:20" ht="62.25" customHeight="1">
      <c r="A66" s="268" t="s">
        <v>69</v>
      </c>
      <c r="B66" s="378" t="s">
        <v>70</v>
      </c>
      <c r="C66" s="378"/>
      <c r="D66" s="323" t="e">
        <f>D65-D52</f>
        <v>#DIV/0!</v>
      </c>
      <c r="E66" s="323" t="e">
        <f>E65-E52</f>
        <v>#DIV/0!</v>
      </c>
      <c r="F66" s="323" t="e">
        <f>F65-F52</f>
        <v>#DIV/0!</v>
      </c>
      <c r="G66" s="323" t="e">
        <f>G65-G52</f>
        <v>#DIV/0!</v>
      </c>
      <c r="H66" s="45" t="s">
        <v>51</v>
      </c>
      <c r="I66" s="45" t="s">
        <v>51</v>
      </c>
      <c r="J66" s="45" t="s">
        <v>51</v>
      </c>
      <c r="K66" s="45" t="s">
        <v>51</v>
      </c>
      <c r="L66" s="128" t="s">
        <v>51</v>
      </c>
      <c r="M66" s="284" t="s">
        <v>51</v>
      </c>
      <c r="N66" s="275" t="s">
        <v>51</v>
      </c>
      <c r="O66" s="284" t="s">
        <v>51</v>
      </c>
      <c r="P66" s="284" t="s">
        <v>51</v>
      </c>
      <c r="Q66" s="232"/>
      <c r="R66" s="4"/>
      <c r="S66" s="4"/>
      <c r="T66" s="4"/>
    </row>
    <row r="67" spans="1:20" ht="27" customHeight="1">
      <c r="A67" s="269" t="s">
        <v>71</v>
      </c>
      <c r="B67" s="384" t="s">
        <v>72</v>
      </c>
      <c r="C67" s="384"/>
      <c r="D67" s="54" t="e">
        <f aca="true" t="shared" si="26" ref="D67:L67">(D7+D9-D11)/D6</f>
        <v>#DIV/0!</v>
      </c>
      <c r="E67" s="54">
        <f t="shared" si="26"/>
        <v>0.007407546231533092</v>
      </c>
      <c r="F67" s="54">
        <f t="shared" si="26"/>
        <v>0.12867636443570452</v>
      </c>
      <c r="G67" s="54">
        <f t="shared" si="26"/>
        <v>0.1219861291353283</v>
      </c>
      <c r="H67" s="54">
        <f t="shared" si="26"/>
        <v>0.018449673703553285</v>
      </c>
      <c r="I67" s="54">
        <f t="shared" si="26"/>
        <v>0.14006290625</v>
      </c>
      <c r="J67" s="54">
        <f t="shared" si="26"/>
        <v>0.12903225806451613</v>
      </c>
      <c r="K67" s="54">
        <f t="shared" si="26"/>
        <v>0.12903225806451613</v>
      </c>
      <c r="L67" s="131">
        <f t="shared" si="26"/>
        <v>0.12903225806451613</v>
      </c>
      <c r="M67" s="285">
        <f>(M7+M9-M11)/M6</f>
        <v>0.12903225806451613</v>
      </c>
      <c r="N67" s="276">
        <f>(N7+N9-N11)/N6</f>
        <v>0.12903225806451613</v>
      </c>
      <c r="O67" s="285">
        <f>(O7+O9-O11)/O6</f>
        <v>0.12903225806451613</v>
      </c>
      <c r="P67" s="285">
        <f>(P7+P9-P11)/P6</f>
        <v>0.12903225806451613</v>
      </c>
      <c r="Q67" s="232"/>
      <c r="R67" s="4"/>
      <c r="S67" s="4"/>
      <c r="T67" s="4"/>
    </row>
    <row r="68" spans="1:20" ht="27" customHeight="1">
      <c r="A68" s="268" t="s">
        <v>73</v>
      </c>
      <c r="B68" s="378" t="s">
        <v>74</v>
      </c>
      <c r="C68" s="378"/>
      <c r="D68" s="324">
        <f aca="true" t="shared" si="27" ref="D68:L68">D6+D21-D10-D29</f>
        <v>0</v>
      </c>
      <c r="E68" s="324">
        <f t="shared" si="27"/>
        <v>0</v>
      </c>
      <c r="F68" s="324">
        <f t="shared" si="27"/>
        <v>0</v>
      </c>
      <c r="G68" s="324">
        <f t="shared" si="27"/>
        <v>0</v>
      </c>
      <c r="H68" s="324">
        <f t="shared" si="27"/>
        <v>0</v>
      </c>
      <c r="I68" s="324">
        <f t="shared" si="27"/>
        <v>0</v>
      </c>
      <c r="J68" s="324">
        <f t="shared" si="27"/>
        <v>-0.08999999985098839</v>
      </c>
      <c r="K68" s="324">
        <f t="shared" si="27"/>
        <v>0</v>
      </c>
      <c r="L68" s="325">
        <f t="shared" si="27"/>
        <v>0</v>
      </c>
      <c r="M68" s="286">
        <f>M6+M21-M10-M29</f>
        <v>0</v>
      </c>
      <c r="N68" s="277">
        <f>N6+N21-N10-N29</f>
        <v>0</v>
      </c>
      <c r="O68" s="286">
        <f>O6+O21-O10-O29</f>
        <v>0</v>
      </c>
      <c r="P68" s="286">
        <f>P6+P21-P10-P29</f>
        <v>0</v>
      </c>
      <c r="Q68" s="232"/>
      <c r="R68" s="4"/>
      <c r="S68" s="4"/>
      <c r="T68" s="4"/>
    </row>
    <row r="69" spans="1:20" ht="52.5" customHeight="1">
      <c r="A69" s="270" t="s">
        <v>75</v>
      </c>
      <c r="B69" s="379" t="s">
        <v>76</v>
      </c>
      <c r="C69" s="379"/>
      <c r="D69" s="50">
        <f aca="true" t="shared" si="28" ref="D69:L69">D7+D27+D28-D11</f>
        <v>0</v>
      </c>
      <c r="E69" s="247">
        <f t="shared" si="28"/>
        <v>180079.91999999806</v>
      </c>
      <c r="F69" s="247">
        <f t="shared" si="28"/>
        <v>8131774</v>
      </c>
      <c r="G69" s="247">
        <f t="shared" si="28"/>
        <v>5830401.41</v>
      </c>
      <c r="H69" s="247">
        <f t="shared" si="28"/>
        <v>659477</v>
      </c>
      <c r="I69" s="247">
        <f t="shared" si="28"/>
        <v>9482013</v>
      </c>
      <c r="J69" s="247">
        <f t="shared" si="28"/>
        <v>4420644</v>
      </c>
      <c r="K69" s="247">
        <f t="shared" si="28"/>
        <v>4000000</v>
      </c>
      <c r="L69" s="248">
        <f t="shared" si="28"/>
        <v>4000000</v>
      </c>
      <c r="M69" s="287">
        <f>M7+M27+M28-M11</f>
        <v>4000000</v>
      </c>
      <c r="N69" s="278">
        <f>N7+N27+N28-N11</f>
        <v>4000000</v>
      </c>
      <c r="O69" s="287">
        <f>O7+O27+O28-O11</f>
        <v>4000000</v>
      </c>
      <c r="P69" s="287">
        <f>P7+P27+P28-P11</f>
        <v>4000000</v>
      </c>
      <c r="Q69" s="232"/>
      <c r="R69" s="4"/>
      <c r="S69" s="4"/>
      <c r="T69" s="4"/>
    </row>
    <row r="70" spans="1:20" ht="27" customHeight="1">
      <c r="A70" s="269" t="s">
        <v>77</v>
      </c>
      <c r="B70" s="378" t="s">
        <v>78</v>
      </c>
      <c r="C70" s="378"/>
      <c r="D70" s="51">
        <v>0</v>
      </c>
      <c r="E70" s="51"/>
      <c r="F70" s="51"/>
      <c r="G70" s="51"/>
      <c r="H70" s="52" t="s">
        <v>51</v>
      </c>
      <c r="I70" s="52" t="s">
        <v>51</v>
      </c>
      <c r="J70" s="52" t="s">
        <v>51</v>
      </c>
      <c r="K70" s="52" t="s">
        <v>51</v>
      </c>
      <c r="L70" s="129" t="s">
        <v>51</v>
      </c>
      <c r="M70" s="288" t="s">
        <v>51</v>
      </c>
      <c r="N70" s="279" t="s">
        <v>51</v>
      </c>
      <c r="O70" s="288" t="s">
        <v>51</v>
      </c>
      <c r="P70" s="288" t="s">
        <v>51</v>
      </c>
      <c r="Q70" s="232"/>
      <c r="R70" s="4"/>
      <c r="S70" s="4"/>
      <c r="T70" s="4"/>
    </row>
    <row r="71" spans="1:20" ht="27" customHeight="1">
      <c r="A71" s="269" t="s">
        <v>79</v>
      </c>
      <c r="B71" s="378" t="s">
        <v>80</v>
      </c>
      <c r="C71" s="378"/>
      <c r="D71" s="51">
        <v>0</v>
      </c>
      <c r="E71" s="51"/>
      <c r="F71" s="51"/>
      <c r="G71" s="51"/>
      <c r="H71" s="51"/>
      <c r="I71" s="51"/>
      <c r="J71" s="51"/>
      <c r="K71" s="51"/>
      <c r="L71" s="326"/>
      <c r="M71" s="289"/>
      <c r="N71" s="280"/>
      <c r="O71" s="289"/>
      <c r="P71" s="289"/>
      <c r="Q71" s="232"/>
      <c r="R71" s="4"/>
      <c r="S71" s="4"/>
      <c r="T71" s="4"/>
    </row>
    <row r="72" spans="1:20" ht="27" customHeight="1">
      <c r="A72" s="269" t="s">
        <v>81</v>
      </c>
      <c r="B72" s="378" t="s">
        <v>82</v>
      </c>
      <c r="C72" s="378"/>
      <c r="D72" s="51"/>
      <c r="E72" s="51"/>
      <c r="F72" s="51"/>
      <c r="G72" s="51"/>
      <c r="H72" s="51"/>
      <c r="I72" s="51"/>
      <c r="J72" s="51"/>
      <c r="K72" s="51"/>
      <c r="L72" s="326"/>
      <c r="M72" s="289"/>
      <c r="N72" s="280"/>
      <c r="O72" s="289"/>
      <c r="P72" s="289"/>
      <c r="Q72" s="232"/>
      <c r="R72" s="4"/>
      <c r="S72" s="4"/>
      <c r="T72" s="4"/>
    </row>
    <row r="73" spans="1:20" ht="27" customHeight="1">
      <c r="A73" s="269" t="s">
        <v>83</v>
      </c>
      <c r="B73" s="378" t="s">
        <v>84</v>
      </c>
      <c r="C73" s="378"/>
      <c r="D73" s="51"/>
      <c r="E73" s="51"/>
      <c r="F73" s="51"/>
      <c r="G73" s="51"/>
      <c r="H73" s="51"/>
      <c r="I73" s="51"/>
      <c r="J73" s="51"/>
      <c r="K73" s="51"/>
      <c r="L73" s="326"/>
      <c r="M73" s="289"/>
      <c r="N73" s="280"/>
      <c r="O73" s="289"/>
      <c r="P73" s="289"/>
      <c r="Q73" s="232"/>
      <c r="R73" s="4"/>
      <c r="S73" s="4"/>
      <c r="T73" s="4"/>
    </row>
    <row r="74" spans="1:20" ht="27" customHeight="1">
      <c r="A74" s="269" t="s">
        <v>85</v>
      </c>
      <c r="B74" s="378" t="s">
        <v>86</v>
      </c>
      <c r="C74" s="378"/>
      <c r="D74" s="53" t="e">
        <f>((D12-D70)+(D30-D71)+D13+D18-D72)/D6</f>
        <v>#DIV/0!</v>
      </c>
      <c r="E74" s="53">
        <f>((E12-E70)+(E30-E71)+E13+E18-E72)/E6</f>
        <v>0.06080867034260308</v>
      </c>
      <c r="F74" s="53">
        <f>((F12-F70)+(F30-F71)+F13+F18-F72)/F6</f>
        <v>0.09104369343009319</v>
      </c>
      <c r="G74" s="53">
        <f>((G12-G70)+(G30-G71)+G13+G18-G72)/G6</f>
        <v>0.07169801181488131</v>
      </c>
      <c r="H74" s="53" t="s">
        <v>51</v>
      </c>
      <c r="I74" s="53" t="s">
        <v>51</v>
      </c>
      <c r="J74" s="53" t="s">
        <v>51</v>
      </c>
      <c r="K74" s="53" t="s">
        <v>51</v>
      </c>
      <c r="L74" s="130" t="s">
        <v>51</v>
      </c>
      <c r="M74" s="290" t="s">
        <v>51</v>
      </c>
      <c r="N74" s="281" t="s">
        <v>51</v>
      </c>
      <c r="O74" s="290" t="s">
        <v>51</v>
      </c>
      <c r="P74" s="290" t="s">
        <v>51</v>
      </c>
      <c r="Q74" s="232"/>
      <c r="R74" s="4"/>
      <c r="S74" s="4"/>
      <c r="T74" s="4"/>
    </row>
    <row r="75" spans="1:20" ht="27" customHeight="1">
      <c r="A75" s="269" t="s">
        <v>87</v>
      </c>
      <c r="B75" s="378" t="s">
        <v>88</v>
      </c>
      <c r="C75" s="378"/>
      <c r="D75" s="53" t="e">
        <f>(D47-D73)/D6</f>
        <v>#DIV/0!</v>
      </c>
      <c r="E75" s="53">
        <f>(E47-E73)/E6</f>
        <v>0.4863559801552299</v>
      </c>
      <c r="F75" s="53">
        <f>(F47-F73)/F6</f>
        <v>0.5060994055982486</v>
      </c>
      <c r="G75" s="53">
        <f>(G47-G73)/G6</f>
        <v>0.46646318670115433</v>
      </c>
      <c r="H75" s="53" t="s">
        <v>51</v>
      </c>
      <c r="I75" s="53" t="s">
        <v>51</v>
      </c>
      <c r="J75" s="53" t="s">
        <v>51</v>
      </c>
      <c r="K75" s="53" t="s">
        <v>51</v>
      </c>
      <c r="L75" s="130" t="s">
        <v>51</v>
      </c>
      <c r="M75" s="290" t="s">
        <v>51</v>
      </c>
      <c r="N75" s="281" t="s">
        <v>51</v>
      </c>
      <c r="O75" s="290" t="s">
        <v>51</v>
      </c>
      <c r="P75" s="290" t="s">
        <v>51</v>
      </c>
      <c r="Q75" s="232"/>
      <c r="R75" s="4"/>
      <c r="S75" s="4"/>
      <c r="T75" s="4"/>
    </row>
    <row r="76" spans="1:20" ht="27" customHeight="1">
      <c r="A76" s="269" t="s">
        <v>89</v>
      </c>
      <c r="B76" s="378" t="s">
        <v>90</v>
      </c>
      <c r="C76" s="378"/>
      <c r="D76" s="54" t="e">
        <f aca="true" t="shared" si="29" ref="D76:L76">(D30-D71+D12+D13+D18-D72)/D6</f>
        <v>#DIV/0!</v>
      </c>
      <c r="E76" s="54">
        <f t="shared" si="29"/>
        <v>0.06080867034260308</v>
      </c>
      <c r="F76" s="54">
        <f t="shared" si="29"/>
        <v>0.09104369343009319</v>
      </c>
      <c r="G76" s="54">
        <f t="shared" si="29"/>
        <v>0.07169801181488131</v>
      </c>
      <c r="H76" s="54">
        <f t="shared" si="29"/>
        <v>0.07561088244747612</v>
      </c>
      <c r="I76" s="54">
        <f t="shared" si="29"/>
        <v>0.08959415625</v>
      </c>
      <c r="J76" s="54">
        <f t="shared" si="29"/>
        <v>0.08774193548387096</v>
      </c>
      <c r="K76" s="54">
        <f t="shared" si="29"/>
        <v>0.08935483870967742</v>
      </c>
      <c r="L76" s="131">
        <f t="shared" si="29"/>
        <v>0.08935483870967742</v>
      </c>
      <c r="M76" s="291">
        <f>(M30-M71+M12+M13+M18-M72)/M6</f>
        <v>0.08451612903225807</v>
      </c>
      <c r="N76" s="282">
        <f>(N30-N71+N12+N13+N18-N72)/N6</f>
        <v>0.08129032258064516</v>
      </c>
      <c r="O76" s="291">
        <f>(O30-O71+O12+O13+O18-O72)/O6</f>
        <v>0.08548387096774193</v>
      </c>
      <c r="P76" s="291">
        <f>(P30-P71+P12+P13+P18-P72)/P6</f>
        <v>0.041935483870967745</v>
      </c>
      <c r="Q76" s="232"/>
      <c r="R76" s="4"/>
      <c r="S76" s="4"/>
      <c r="T76" s="4"/>
    </row>
    <row r="77" spans="1:20" ht="51" customHeight="1">
      <c r="A77" s="270" t="s">
        <v>91</v>
      </c>
      <c r="B77" s="379" t="s">
        <v>92</v>
      </c>
      <c r="C77" s="379"/>
      <c r="D77" s="55" t="e">
        <f>D65-D76</f>
        <v>#DIV/0!</v>
      </c>
      <c r="E77" s="55" t="e">
        <f>E65-E76</f>
        <v>#DIV/0!</v>
      </c>
      <c r="F77" s="55" t="e">
        <f>F65-F76</f>
        <v>#DIV/0!</v>
      </c>
      <c r="G77" s="55" t="e">
        <f>G65-G76</f>
        <v>#DIV/0!</v>
      </c>
      <c r="H77" s="55">
        <f aca="true" t="shared" si="30" ref="H77:P77">H53-H76</f>
        <v>0.010412464153379195</v>
      </c>
      <c r="I77" s="55">
        <f t="shared" si="30"/>
        <v>0.00010989950819535743</v>
      </c>
      <c r="J77" s="55">
        <f t="shared" si="30"/>
        <v>0.005757634212422896</v>
      </c>
      <c r="K77" s="55">
        <f t="shared" si="30"/>
        <v>0.006493440629679048</v>
      </c>
      <c r="L77" s="132">
        <f t="shared" si="30"/>
        <v>0.043354302083333324</v>
      </c>
      <c r="M77" s="292">
        <f t="shared" si="30"/>
        <v>0.04451612903225806</v>
      </c>
      <c r="N77" s="283">
        <f t="shared" si="30"/>
        <v>0.04774193548387097</v>
      </c>
      <c r="O77" s="292">
        <f t="shared" si="30"/>
        <v>0.043548387096774194</v>
      </c>
      <c r="P77" s="292">
        <f t="shared" si="30"/>
        <v>0.08709677419354839</v>
      </c>
      <c r="Q77" s="232"/>
      <c r="R77" s="4"/>
      <c r="S77" s="4"/>
      <c r="T77" s="4"/>
    </row>
    <row r="78" spans="1:20" ht="54" customHeight="1" thickBot="1">
      <c r="A78" s="271" t="s">
        <v>93</v>
      </c>
      <c r="B78" s="380" t="s">
        <v>94</v>
      </c>
      <c r="C78" s="380"/>
      <c r="D78" s="272" t="s">
        <v>51</v>
      </c>
      <c r="E78" s="272" t="s">
        <v>51</v>
      </c>
      <c r="F78" s="272" t="s">
        <v>51</v>
      </c>
      <c r="G78" s="272" t="s">
        <v>51</v>
      </c>
      <c r="H78" s="272" t="s">
        <v>51</v>
      </c>
      <c r="I78" s="272" t="s">
        <v>51</v>
      </c>
      <c r="J78" s="272" t="s">
        <v>51</v>
      </c>
      <c r="K78" s="272" t="s">
        <v>51</v>
      </c>
      <c r="L78" s="274" t="s">
        <v>51</v>
      </c>
      <c r="M78" s="293" t="s">
        <v>51</v>
      </c>
      <c r="N78" s="294" t="s">
        <v>51</v>
      </c>
      <c r="O78" s="293" t="s">
        <v>51</v>
      </c>
      <c r="P78" s="293" t="s">
        <v>51</v>
      </c>
      <c r="Q78" s="232"/>
      <c r="R78" s="4"/>
      <c r="S78" s="4"/>
      <c r="T78" s="4"/>
    </row>
    <row r="79" spans="1:20" ht="12.75">
      <c r="A79" s="169"/>
      <c r="B79" s="170"/>
      <c r="C79" s="171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2"/>
      <c r="O79" s="163"/>
      <c r="P79" s="163"/>
      <c r="Q79" s="178"/>
      <c r="R79" s="4"/>
      <c r="S79" s="4"/>
      <c r="T79" s="4"/>
    </row>
    <row r="80" spans="1:20" ht="12.75">
      <c r="A80" s="169"/>
      <c r="B80" s="170"/>
      <c r="C80" s="171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2"/>
      <c r="O80" s="163"/>
      <c r="P80" s="163"/>
      <c r="Q80" s="178"/>
      <c r="R80" s="4"/>
      <c r="S80" s="4"/>
      <c r="T80" s="4"/>
    </row>
    <row r="81" spans="1:20" ht="12.75">
      <c r="A81" s="169"/>
      <c r="B81" s="170"/>
      <c r="C81" s="171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2"/>
      <c r="O81" s="163"/>
      <c r="P81" s="163"/>
      <c r="Q81" s="178"/>
      <c r="R81" s="4"/>
      <c r="S81" s="4"/>
      <c r="T81" s="4"/>
    </row>
    <row r="82" spans="1:20" ht="12.75">
      <c r="A82" s="173"/>
      <c r="B82" s="174"/>
      <c r="C82" s="175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6"/>
      <c r="O82" s="177"/>
      <c r="P82" s="177"/>
      <c r="Q82" s="178"/>
      <c r="R82" s="4"/>
      <c r="S82" s="4"/>
      <c r="T82" s="4"/>
    </row>
    <row r="83" spans="1:20" ht="12.75">
      <c r="A83" s="58"/>
      <c r="B83" s="59"/>
      <c r="C83" s="60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2"/>
      <c r="O83" s="4"/>
      <c r="P83" s="4"/>
      <c r="Q83" s="4"/>
      <c r="R83" s="4"/>
      <c r="S83" s="4"/>
      <c r="T83" s="4"/>
    </row>
    <row r="84" spans="1:20" ht="12.75">
      <c r="A84" s="226"/>
      <c r="B84" s="226"/>
      <c r="C84" s="226"/>
      <c r="D84" s="226"/>
      <c r="E84" s="226"/>
      <c r="F84" s="226"/>
      <c r="G84" s="226"/>
      <c r="H84" s="226"/>
      <c r="I84" s="226"/>
      <c r="J84" s="226"/>
      <c r="K84" s="226"/>
      <c r="N84" s="4"/>
      <c r="O84" s="4"/>
      <c r="P84" s="4"/>
      <c r="Q84" s="4"/>
      <c r="R84" s="4"/>
      <c r="S84" s="4"/>
      <c r="T84" s="4"/>
    </row>
    <row r="85" spans="1:20" ht="12.75">
      <c r="A85" s="226"/>
      <c r="B85" s="226"/>
      <c r="C85" s="226"/>
      <c r="D85" s="226"/>
      <c r="E85" s="226"/>
      <c r="F85" s="226"/>
      <c r="G85" s="226"/>
      <c r="H85" s="226"/>
      <c r="I85" s="226"/>
      <c r="J85" s="226"/>
      <c r="K85" s="226"/>
      <c r="L85" s="226"/>
      <c r="M85" s="226"/>
      <c r="N85" s="232"/>
      <c r="O85" s="232"/>
      <c r="P85" s="232"/>
      <c r="Q85" s="232"/>
      <c r="R85" s="232"/>
      <c r="S85" s="232"/>
      <c r="T85" s="4"/>
    </row>
    <row r="86" spans="1:20" ht="12.75">
      <c r="A86" s="226"/>
      <c r="B86" s="226"/>
      <c r="C86" s="226"/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32"/>
      <c r="O86" s="232"/>
      <c r="P86" s="232"/>
      <c r="Q86" s="232"/>
      <c r="R86" s="232"/>
      <c r="S86" s="232"/>
      <c r="T86" s="4"/>
    </row>
    <row r="87" spans="1:20" ht="12.75">
      <c r="A87" s="226"/>
      <c r="B87" s="226"/>
      <c r="C87" s="226"/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32"/>
      <c r="O87" s="232"/>
      <c r="P87" s="232"/>
      <c r="Q87" s="232"/>
      <c r="R87" s="232"/>
      <c r="S87" s="232"/>
      <c r="T87" s="4"/>
    </row>
    <row r="88" spans="1:20" ht="12.75">
      <c r="A88" s="226"/>
      <c r="B88" s="226"/>
      <c r="C88" s="226"/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32"/>
      <c r="O88" s="232"/>
      <c r="P88" s="232"/>
      <c r="Q88" s="232"/>
      <c r="R88" s="232"/>
      <c r="S88" s="232"/>
      <c r="T88" s="4"/>
    </row>
    <row r="89" spans="1:20" ht="12.75">
      <c r="A89" s="226"/>
      <c r="B89" s="226"/>
      <c r="C89" s="226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32"/>
      <c r="O89" s="232"/>
      <c r="P89" s="232"/>
      <c r="Q89" s="232"/>
      <c r="R89" s="232"/>
      <c r="S89" s="232"/>
      <c r="T89" s="4"/>
    </row>
    <row r="90" spans="1:20" ht="12.75">
      <c r="A90" s="226"/>
      <c r="B90" s="226"/>
      <c r="C90" s="226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32"/>
      <c r="O90" s="232"/>
      <c r="P90" s="232"/>
      <c r="Q90" s="232"/>
      <c r="R90" s="232"/>
      <c r="S90" s="232"/>
      <c r="T90" s="4"/>
    </row>
    <row r="91" spans="1:20" ht="12.75">
      <c r="A91" s="226"/>
      <c r="B91" s="226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32"/>
      <c r="O91" s="232"/>
      <c r="P91" s="232"/>
      <c r="Q91" s="232"/>
      <c r="R91" s="232"/>
      <c r="S91" s="232"/>
      <c r="T91" s="4"/>
    </row>
    <row r="92" spans="1:20" ht="12.75">
      <c r="A92" s="226"/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32"/>
      <c r="O92" s="232"/>
      <c r="P92" s="232"/>
      <c r="Q92" s="232"/>
      <c r="R92" s="232"/>
      <c r="S92" s="232"/>
      <c r="T92" s="4"/>
    </row>
    <row r="93" spans="1:20" ht="12.75">
      <c r="A93" s="226"/>
      <c r="B93" s="226"/>
      <c r="C93" s="226"/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32"/>
      <c r="O93" s="232"/>
      <c r="P93" s="232"/>
      <c r="Q93" s="232"/>
      <c r="R93" s="232"/>
      <c r="S93" s="232"/>
      <c r="T93" s="4"/>
    </row>
    <row r="94" spans="1:20" ht="12.75">
      <c r="A94" s="226"/>
      <c r="B94" s="226"/>
      <c r="C94" s="226"/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32"/>
      <c r="O94" s="232"/>
      <c r="P94" s="232"/>
      <c r="Q94" s="232"/>
      <c r="R94" s="232"/>
      <c r="S94" s="232"/>
      <c r="T94" s="4"/>
    </row>
    <row r="95" spans="1:20" ht="12.75">
      <c r="A95" s="226"/>
      <c r="B95" s="226"/>
      <c r="C95" s="226"/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32"/>
      <c r="O95" s="232"/>
      <c r="P95" s="232"/>
      <c r="Q95" s="232"/>
      <c r="R95" s="232"/>
      <c r="S95" s="232"/>
      <c r="T95" s="4"/>
    </row>
    <row r="96" spans="1:19" ht="12.75">
      <c r="A96" s="226"/>
      <c r="B96" s="226"/>
      <c r="C96" s="226"/>
      <c r="D96" s="226"/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  <c r="R96" s="226"/>
      <c r="S96" s="226"/>
    </row>
    <row r="97" spans="1:19" ht="12.75">
      <c r="A97" s="226"/>
      <c r="B97" s="226"/>
      <c r="C97" s="226"/>
      <c r="D97" s="226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</row>
    <row r="98" spans="1:19" ht="12.75">
      <c r="A98" s="226"/>
      <c r="B98" s="226"/>
      <c r="C98" s="226"/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</row>
    <row r="99" spans="1:19" ht="12.75">
      <c r="A99" s="226"/>
      <c r="B99" s="226"/>
      <c r="C99" s="226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</row>
    <row r="100" spans="1:19" ht="12.75">
      <c r="A100" s="226"/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</row>
    <row r="101" spans="1:19" ht="12.75">
      <c r="A101" s="226"/>
      <c r="B101" s="226"/>
      <c r="C101" s="226"/>
      <c r="D101" s="226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</row>
    <row r="102" spans="1:19" ht="12.75">
      <c r="A102" s="226"/>
      <c r="B102" s="226"/>
      <c r="C102" s="226"/>
      <c r="D102" s="226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</row>
    <row r="103" spans="1:19" ht="12.75">
      <c r="A103" s="226"/>
      <c r="B103" s="226"/>
      <c r="C103" s="226"/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</row>
    <row r="104" spans="1:19" ht="12.75">
      <c r="A104" s="226"/>
      <c r="B104" s="226"/>
      <c r="C104" s="226"/>
      <c r="D104" s="226"/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  <c r="R104" s="226"/>
      <c r="S104" s="226"/>
    </row>
    <row r="105" spans="1:19" ht="12.75">
      <c r="A105" s="226"/>
      <c r="B105" s="226"/>
      <c r="C105" s="226"/>
      <c r="D105" s="226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/>
      <c r="S105" s="226"/>
    </row>
    <row r="106" spans="1:19" ht="12.75">
      <c r="A106" s="226"/>
      <c r="B106" s="226"/>
      <c r="C106" s="226"/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226"/>
      <c r="S106" s="226"/>
    </row>
    <row r="107" spans="1:19" ht="12.75">
      <c r="A107" s="226"/>
      <c r="B107" s="226"/>
      <c r="C107" s="226"/>
      <c r="D107" s="226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</row>
    <row r="108" spans="1:19" ht="12.75">
      <c r="A108" s="226"/>
      <c r="B108" s="226"/>
      <c r="C108" s="226"/>
      <c r="D108" s="226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</row>
    <row r="109" spans="1:19" ht="12.75">
      <c r="A109" s="226"/>
      <c r="B109" s="226"/>
      <c r="C109" s="226"/>
      <c r="D109" s="226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</row>
    <row r="110" spans="1:19" ht="12.75">
      <c r="A110" s="226"/>
      <c r="B110" s="226"/>
      <c r="C110" s="226"/>
      <c r="D110" s="226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</row>
    <row r="111" spans="1:19" ht="12.75">
      <c r="A111" s="226"/>
      <c r="B111" s="226"/>
      <c r="C111" s="226"/>
      <c r="D111" s="226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</row>
    <row r="112" spans="1:19" ht="12.75">
      <c r="A112" s="226"/>
      <c r="B112" s="226"/>
      <c r="C112" s="226"/>
      <c r="D112" s="226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  <c r="R112" s="226"/>
      <c r="S112" s="226"/>
    </row>
    <row r="113" spans="1:19" ht="12.75">
      <c r="A113" s="226"/>
      <c r="B113" s="226"/>
      <c r="C113" s="226"/>
      <c r="D113" s="226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</row>
    <row r="114" spans="1:19" ht="12.75">
      <c r="A114" s="226"/>
      <c r="B114" s="226"/>
      <c r="C114" s="226"/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</row>
    <row r="115" spans="1:19" ht="12.75">
      <c r="A115" s="226"/>
      <c r="B115" s="226"/>
      <c r="C115" s="226"/>
      <c r="D115" s="226"/>
      <c r="E115" s="226"/>
      <c r="F115" s="226"/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  <c r="R115" s="226"/>
      <c r="S115" s="226"/>
    </row>
    <row r="116" spans="1:19" ht="12.75">
      <c r="A116" s="226"/>
      <c r="B116" s="226"/>
      <c r="C116" s="226"/>
      <c r="D116" s="226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</row>
    <row r="117" spans="1:19" ht="12.75">
      <c r="A117" s="226"/>
      <c r="B117" s="226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</row>
    <row r="118" spans="1:19" ht="12.75">
      <c r="A118" s="226"/>
      <c r="B118" s="226"/>
      <c r="C118" s="226"/>
      <c r="D118" s="226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  <c r="R118" s="226"/>
      <c r="S118" s="226"/>
    </row>
    <row r="119" spans="1:19" ht="12.75">
      <c r="A119" s="226"/>
      <c r="B119" s="226"/>
      <c r="C119" s="226"/>
      <c r="D119" s="226"/>
      <c r="E119" s="226"/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  <c r="R119" s="226"/>
      <c r="S119" s="226"/>
    </row>
    <row r="120" spans="1:19" ht="12.75">
      <c r="A120" s="226"/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/>
      <c r="S120" s="226"/>
    </row>
    <row r="121" spans="1:19" ht="12.75">
      <c r="A121" s="226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</row>
    <row r="122" spans="1:19" ht="12.75">
      <c r="A122" s="226"/>
      <c r="B122" s="226"/>
      <c r="C122" s="226"/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</row>
    <row r="123" spans="1:19" ht="12.75">
      <c r="A123" s="226"/>
      <c r="B123" s="226"/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</row>
    <row r="124" spans="1:19" ht="12.75">
      <c r="A124" s="226"/>
      <c r="B124" s="226"/>
      <c r="C124" s="226"/>
      <c r="D124" s="226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</row>
    <row r="125" spans="1:19" ht="12.75">
      <c r="A125" s="226"/>
      <c r="B125" s="226"/>
      <c r="C125" s="226"/>
      <c r="D125" s="226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</row>
    <row r="126" spans="1:19" ht="12.75">
      <c r="A126" s="226"/>
      <c r="B126" s="226"/>
      <c r="C126" s="226"/>
      <c r="D126" s="226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</row>
    <row r="127" spans="1:19" ht="12.75">
      <c r="A127" s="226"/>
      <c r="B127" s="226"/>
      <c r="C127" s="226"/>
      <c r="D127" s="226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</row>
    <row r="128" spans="1:19" ht="12.75">
      <c r="A128" s="226"/>
      <c r="B128" s="226"/>
      <c r="C128" s="226"/>
      <c r="D128" s="226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/>
    </row>
    <row r="129" spans="1:19" ht="12.75">
      <c r="A129" s="226"/>
      <c r="B129" s="226"/>
      <c r="C129" s="226"/>
      <c r="D129" s="226"/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  <c r="R129" s="226"/>
      <c r="S129" s="226"/>
    </row>
    <row r="130" spans="1:19" ht="12.75">
      <c r="A130" s="226"/>
      <c r="B130" s="226"/>
      <c r="C130" s="226"/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</row>
    <row r="131" spans="1:19" ht="12.75">
      <c r="A131" s="226"/>
      <c r="B131" s="226"/>
      <c r="C131" s="226"/>
      <c r="D131" s="226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</row>
    <row r="132" spans="1:19" ht="12.75">
      <c r="A132" s="226"/>
      <c r="B132" s="226"/>
      <c r="C132" s="226"/>
      <c r="D132" s="226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</row>
    <row r="133" spans="1:19" ht="12.75">
      <c r="A133" s="226"/>
      <c r="B133" s="226"/>
      <c r="C133" s="226"/>
      <c r="D133" s="226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  <c r="R133" s="226"/>
      <c r="S133" s="226"/>
    </row>
    <row r="134" spans="1:19" ht="12.75">
      <c r="A134" s="226"/>
      <c r="B134" s="226"/>
      <c r="C134" s="226"/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  <c r="S134" s="226"/>
    </row>
    <row r="135" spans="1:19" ht="12.75">
      <c r="A135" s="226"/>
      <c r="B135" s="226"/>
      <c r="C135" s="226"/>
      <c r="D135" s="226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  <c r="R135" s="226"/>
      <c r="S135" s="226"/>
    </row>
    <row r="136" spans="1:19" ht="12.75">
      <c r="A136" s="226"/>
      <c r="B136" s="226"/>
      <c r="C136" s="226"/>
      <c r="D136" s="226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</row>
    <row r="137" spans="1:19" ht="12.75">
      <c r="A137" s="226"/>
      <c r="B137" s="226"/>
      <c r="C137" s="226"/>
      <c r="D137" s="226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</row>
    <row r="138" spans="1:19" ht="12.75">
      <c r="A138" s="226"/>
      <c r="B138" s="226"/>
      <c r="C138" s="226"/>
      <c r="D138" s="226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  <c r="S138" s="226"/>
    </row>
    <row r="139" spans="1:19" ht="12.75">
      <c r="A139" s="226"/>
      <c r="B139" s="226"/>
      <c r="C139" s="226"/>
      <c r="D139" s="226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</row>
    <row r="140" spans="1:19" ht="12.75">
      <c r="A140" s="226"/>
      <c r="B140" s="226"/>
      <c r="C140" s="226"/>
      <c r="D140" s="226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</row>
    <row r="141" spans="1:19" ht="12.75">
      <c r="A141" s="226"/>
      <c r="B141" s="226"/>
      <c r="C141" s="226"/>
      <c r="D141" s="226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</row>
    <row r="142" spans="1:19" ht="12.75">
      <c r="A142" s="226"/>
      <c r="B142" s="226"/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</row>
    <row r="143" spans="1:19" ht="12.75">
      <c r="A143" s="226"/>
      <c r="B143" s="226"/>
      <c r="C143" s="226"/>
      <c r="D143" s="226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</row>
    <row r="144" spans="1:19" ht="12.75">
      <c r="A144" s="226"/>
      <c r="B144" s="226"/>
      <c r="C144" s="226"/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</row>
    <row r="145" spans="1:19" ht="12.75">
      <c r="A145" s="226"/>
      <c r="B145" s="226"/>
      <c r="C145" s="226"/>
      <c r="D145" s="226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  <c r="S145" s="226"/>
    </row>
    <row r="146" spans="1:19" ht="12.75">
      <c r="A146" s="226"/>
      <c r="B146" s="226"/>
      <c r="C146" s="226"/>
      <c r="D146" s="226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</row>
    <row r="147" spans="1:19" ht="12.75">
      <c r="A147" s="226"/>
      <c r="B147" s="226"/>
      <c r="C147" s="226"/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</row>
    <row r="148" spans="1:19" ht="12.75">
      <c r="A148" s="226"/>
      <c r="B148" s="226"/>
      <c r="C148" s="226"/>
      <c r="D148" s="226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  <c r="S148" s="226"/>
    </row>
    <row r="149" spans="1:19" ht="12.75">
      <c r="A149" s="226"/>
      <c r="B149" s="226"/>
      <c r="C149" s="226"/>
      <c r="D149" s="226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</row>
    <row r="150" spans="1:19" ht="12.75">
      <c r="A150" s="226"/>
      <c r="B150" s="226"/>
      <c r="C150" s="226"/>
      <c r="D150" s="226"/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  <c r="R150" s="226"/>
      <c r="S150" s="226"/>
    </row>
    <row r="151" spans="1:19" ht="12.75">
      <c r="A151" s="226"/>
      <c r="B151" s="226"/>
      <c r="C151" s="226"/>
      <c r="D151" s="226"/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  <c r="R151" s="226"/>
      <c r="S151" s="226"/>
    </row>
    <row r="152" spans="1:19" ht="12.75">
      <c r="A152" s="226"/>
      <c r="B152" s="226"/>
      <c r="C152" s="226"/>
      <c r="D152" s="226"/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  <c r="R152" s="226"/>
      <c r="S152" s="226"/>
    </row>
    <row r="153" spans="1:19" ht="12.75">
      <c r="A153" s="226"/>
      <c r="B153" s="226"/>
      <c r="C153" s="226"/>
      <c r="D153" s="226"/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  <c r="R153" s="226"/>
      <c r="S153" s="226"/>
    </row>
    <row r="154" spans="1:19" ht="12.75">
      <c r="A154" s="226"/>
      <c r="B154" s="226"/>
      <c r="C154" s="226"/>
      <c r="D154" s="226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</row>
    <row r="155" spans="1:19" ht="12.75">
      <c r="A155" s="226"/>
      <c r="B155" s="226"/>
      <c r="C155" s="226"/>
      <c r="D155" s="226"/>
      <c r="E155" s="226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  <c r="R155" s="226"/>
      <c r="S155" s="226"/>
    </row>
    <row r="156" spans="1:19" ht="12.75">
      <c r="A156" s="226"/>
      <c r="B156" s="226"/>
      <c r="C156" s="226"/>
      <c r="D156" s="226"/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  <c r="R156" s="226"/>
      <c r="S156" s="226"/>
    </row>
    <row r="157" spans="1:19" ht="12.75">
      <c r="A157" s="226"/>
      <c r="B157" s="226"/>
      <c r="C157" s="226"/>
      <c r="D157" s="226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</row>
    <row r="158" spans="1:19" ht="12.75">
      <c r="A158" s="226"/>
      <c r="B158" s="226"/>
      <c r="C158" s="226"/>
      <c r="D158" s="226"/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  <c r="S158" s="226"/>
    </row>
    <row r="159" spans="1:19" ht="12.75">
      <c r="A159" s="226"/>
      <c r="B159" s="226"/>
      <c r="C159" s="226"/>
      <c r="D159" s="226"/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/>
      <c r="S159" s="226"/>
    </row>
    <row r="160" spans="1:19" ht="12.75">
      <c r="A160" s="226"/>
      <c r="B160" s="226"/>
      <c r="C160" s="226"/>
      <c r="D160" s="226"/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226"/>
    </row>
    <row r="161" spans="1:19" ht="12.75">
      <c r="A161" s="226"/>
      <c r="B161" s="226"/>
      <c r="C161" s="226"/>
      <c r="D161" s="226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  <c r="S161" s="226"/>
    </row>
    <row r="162" spans="1:19" ht="12.75">
      <c r="A162" s="226"/>
      <c r="B162" s="226"/>
      <c r="C162" s="226"/>
      <c r="D162" s="226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</row>
    <row r="163" spans="1:19" ht="12.75">
      <c r="A163" s="226"/>
      <c r="B163" s="226"/>
      <c r="C163" s="226"/>
      <c r="D163" s="226"/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  <c r="R163" s="226"/>
      <c r="S163" s="226"/>
    </row>
    <row r="164" spans="1:19" ht="12.75">
      <c r="A164" s="226"/>
      <c r="B164" s="226"/>
      <c r="C164" s="226"/>
      <c r="D164" s="226"/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  <c r="R164" s="226"/>
      <c r="S164" s="226"/>
    </row>
    <row r="165" spans="1:19" ht="12.75">
      <c r="A165" s="226"/>
      <c r="B165" s="226"/>
      <c r="C165" s="226"/>
      <c r="D165" s="226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</row>
    <row r="166" spans="1:19" ht="12.75">
      <c r="A166" s="226"/>
      <c r="B166" s="226"/>
      <c r="C166" s="226"/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</row>
    <row r="167" spans="1:19" ht="12.75">
      <c r="A167" s="226"/>
      <c r="B167" s="226"/>
      <c r="C167" s="226"/>
      <c r="D167" s="226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/>
    </row>
    <row r="168" spans="1:19" ht="12.75">
      <c r="A168" s="226"/>
      <c r="B168" s="226"/>
      <c r="C168" s="226"/>
      <c r="D168" s="226"/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/>
    </row>
    <row r="169" spans="1:19" ht="12.75">
      <c r="A169" s="226"/>
      <c r="B169" s="226"/>
      <c r="C169" s="226"/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  <c r="S169" s="226"/>
    </row>
    <row r="170" spans="1:19" ht="12.75">
      <c r="A170" s="226"/>
      <c r="B170" s="226"/>
      <c r="C170" s="226"/>
      <c r="D170" s="226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</row>
  </sheetData>
  <sheetProtection/>
  <mergeCells count="33">
    <mergeCell ref="B5:C5"/>
    <mergeCell ref="B6:C6"/>
    <mergeCell ref="B10:C10"/>
    <mergeCell ref="B12:B18"/>
    <mergeCell ref="B21:C21"/>
    <mergeCell ref="B23:B25"/>
    <mergeCell ref="B29:C29"/>
    <mergeCell ref="B31:B33"/>
    <mergeCell ref="B35:C35"/>
    <mergeCell ref="B36:C36"/>
    <mergeCell ref="B43:C43"/>
    <mergeCell ref="B50:C50"/>
    <mergeCell ref="B51:C51"/>
    <mergeCell ref="B52:C52"/>
    <mergeCell ref="B53:C53"/>
    <mergeCell ref="B54:C54"/>
    <mergeCell ref="A55:A57"/>
    <mergeCell ref="B55:B57"/>
    <mergeCell ref="A64:L64"/>
    <mergeCell ref="B65:C65"/>
    <mergeCell ref="B66:C66"/>
    <mergeCell ref="B67:C67"/>
    <mergeCell ref="B68:C68"/>
    <mergeCell ref="B69:C69"/>
    <mergeCell ref="B76:C76"/>
    <mergeCell ref="B77:C77"/>
    <mergeCell ref="B78:C78"/>
    <mergeCell ref="B70:C70"/>
    <mergeCell ref="B71:C71"/>
    <mergeCell ref="B72:C72"/>
    <mergeCell ref="B73:C73"/>
    <mergeCell ref="B74:C74"/>
    <mergeCell ref="B75:C75"/>
  </mergeCells>
  <printOptions horizontalCentered="1"/>
  <pageMargins left="0.15763888888888888" right="0.15763888888888888" top="0.5513888888888889" bottom="0.6694444444444444" header="0.5118055555555555" footer="0.5118055555555555"/>
  <pageSetup horizontalDpi="300" verticalDpi="300" orientation="landscape" paperSize="9" scale="70" r:id="rId1"/>
  <rowBreaks count="2" manualBreakCount="2">
    <brk id="35" max="255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selection activeCell="K15" sqref="K15"/>
    </sheetView>
  </sheetViews>
  <sheetFormatPr defaultColWidth="11.625" defaultRowHeight="12.75"/>
  <cols>
    <col min="1" max="2" width="11.625" style="0" customWidth="1"/>
    <col min="3" max="3" width="36.375" style="0" customWidth="1"/>
    <col min="4" max="4" width="18.875" style="0" customWidth="1"/>
    <col min="5" max="5" width="20.75390625" style="0" customWidth="1"/>
    <col min="6" max="6" width="22.375" style="0" customWidth="1"/>
    <col min="7" max="7" width="0" style="0" hidden="1" customWidth="1"/>
  </cols>
  <sheetData>
    <row r="1" spans="1:7" ht="12.75">
      <c r="A1" s="1"/>
      <c r="B1" s="2"/>
      <c r="C1" s="3"/>
      <c r="D1" s="2"/>
      <c r="E1" s="2"/>
      <c r="F1" s="2"/>
      <c r="G1" s="2"/>
    </row>
    <row r="2" spans="1:7" ht="15.75">
      <c r="A2" s="1"/>
      <c r="B2" s="2"/>
      <c r="C2" s="3"/>
      <c r="D2" s="2"/>
      <c r="E2" s="5" t="s">
        <v>0</v>
      </c>
      <c r="F2" s="2"/>
      <c r="G2" s="2"/>
    </row>
    <row r="3" spans="1:7" ht="12.75">
      <c r="A3" s="1"/>
      <c r="B3" s="2"/>
      <c r="C3" s="3"/>
      <c r="D3" s="2"/>
      <c r="E3" s="2"/>
      <c r="F3" s="2" t="s">
        <v>1</v>
      </c>
      <c r="G3" s="2"/>
    </row>
    <row r="4" spans="1:7" ht="12.75">
      <c r="A4" s="1"/>
      <c r="B4" s="2"/>
      <c r="C4" s="3"/>
      <c r="D4" s="2"/>
      <c r="E4" s="2"/>
      <c r="F4" s="2"/>
      <c r="G4" s="2"/>
    </row>
    <row r="5" spans="1:7" ht="30" customHeight="1">
      <c r="A5" s="6" t="s">
        <v>2</v>
      </c>
      <c r="B5" s="400" t="s">
        <v>3</v>
      </c>
      <c r="C5" s="400"/>
      <c r="D5" s="7">
        <v>2008</v>
      </c>
      <c r="E5" s="7">
        <v>2009</v>
      </c>
      <c r="F5" s="253" t="s">
        <v>167</v>
      </c>
      <c r="G5" s="7">
        <v>2013</v>
      </c>
    </row>
    <row r="6" spans="1:7" ht="12.75">
      <c r="A6" s="8" t="s">
        <v>5</v>
      </c>
      <c r="B6" s="395" t="s">
        <v>6</v>
      </c>
      <c r="C6" s="395"/>
      <c r="D6" s="63">
        <f>D7+D8</f>
        <v>28031109.09</v>
      </c>
      <c r="E6" s="63">
        <f>E7+E8</f>
        <v>27321760.36</v>
      </c>
      <c r="F6" s="63">
        <f>F7+F8</f>
        <v>32636389.959999997</v>
      </c>
      <c r="G6" s="9">
        <f>G7+G8</f>
        <v>0</v>
      </c>
    </row>
    <row r="7" spans="1:9" ht="12.75">
      <c r="A7" s="10" t="s">
        <v>7</v>
      </c>
      <c r="B7" s="11"/>
      <c r="C7" s="12" t="s">
        <v>8</v>
      </c>
      <c r="D7" s="64">
        <v>26892635.39</v>
      </c>
      <c r="E7" s="64">
        <v>26804973.46</v>
      </c>
      <c r="F7" s="64">
        <v>31504493.06</v>
      </c>
      <c r="G7" s="13">
        <v>0</v>
      </c>
      <c r="I7" s="120"/>
    </row>
    <row r="8" spans="1:7" ht="12.75">
      <c r="A8" s="10" t="s">
        <v>9</v>
      </c>
      <c r="B8" s="11"/>
      <c r="C8" s="12" t="s">
        <v>10</v>
      </c>
      <c r="D8" s="64">
        <v>1138473.7</v>
      </c>
      <c r="E8" s="64">
        <v>516786.9</v>
      </c>
      <c r="F8" s="64">
        <v>1131896.9</v>
      </c>
      <c r="G8" s="14">
        <v>0</v>
      </c>
    </row>
    <row r="9" spans="1:7" ht="12.75">
      <c r="A9" s="15"/>
      <c r="B9" s="16" t="s">
        <v>11</v>
      </c>
      <c r="C9" s="17" t="s">
        <v>12</v>
      </c>
      <c r="D9" s="64">
        <v>566987</v>
      </c>
      <c r="E9" s="64">
        <v>358890</v>
      </c>
      <c r="F9" s="64">
        <v>199625.23</v>
      </c>
      <c r="G9" s="14">
        <v>0</v>
      </c>
    </row>
    <row r="10" spans="1:7" ht="12.75" customHeight="1">
      <c r="A10" s="18" t="s">
        <v>13</v>
      </c>
      <c r="B10" s="385" t="s">
        <v>14</v>
      </c>
      <c r="C10" s="385"/>
      <c r="D10" s="65">
        <f>D11+D19</f>
        <v>26480948.73</v>
      </c>
      <c r="E10" s="65">
        <f>E11+E19</f>
        <v>31395727.06</v>
      </c>
      <c r="F10" s="65">
        <f>F11+F19</f>
        <v>40263413.66</v>
      </c>
      <c r="G10" s="19">
        <f>G11+G19</f>
        <v>0</v>
      </c>
    </row>
    <row r="11" spans="1:7" ht="12.75">
      <c r="A11" s="10" t="s">
        <v>7</v>
      </c>
      <c r="B11" s="11"/>
      <c r="C11" s="12" t="s">
        <v>8</v>
      </c>
      <c r="D11" s="64">
        <v>22941880.44</v>
      </c>
      <c r="E11" s="64">
        <v>25118023.49</v>
      </c>
      <c r="F11" s="64">
        <v>30785577.75</v>
      </c>
      <c r="G11" s="13">
        <v>0</v>
      </c>
    </row>
    <row r="12" spans="1:7" ht="14.25" customHeight="1">
      <c r="A12" s="15"/>
      <c r="B12" s="396" t="s">
        <v>11</v>
      </c>
      <c r="C12" s="17" t="s">
        <v>15</v>
      </c>
      <c r="D12" s="64">
        <v>84977.48</v>
      </c>
      <c r="E12" s="64">
        <v>54751.16</v>
      </c>
      <c r="F12" s="64">
        <v>173522.1</v>
      </c>
      <c r="G12" s="14">
        <v>0</v>
      </c>
    </row>
    <row r="13" spans="1:7" ht="24.75" customHeight="1">
      <c r="A13" s="15"/>
      <c r="B13" s="396"/>
      <c r="C13" s="17" t="s">
        <v>16</v>
      </c>
      <c r="D13" s="64">
        <v>0</v>
      </c>
      <c r="E13" s="64">
        <v>0</v>
      </c>
      <c r="F13" s="64">
        <v>0</v>
      </c>
      <c r="G13" s="14"/>
    </row>
    <row r="14" spans="1:7" ht="27.75" customHeight="1">
      <c r="A14" s="15"/>
      <c r="B14" s="396"/>
      <c r="C14" s="17" t="s">
        <v>17</v>
      </c>
      <c r="D14" s="64">
        <v>11155481.98</v>
      </c>
      <c r="E14" s="64">
        <v>12219660.29</v>
      </c>
      <c r="F14" s="64">
        <v>13624532.77</v>
      </c>
      <c r="G14" s="21">
        <f>F14*1.05</f>
        <v>14305759.4085</v>
      </c>
    </row>
    <row r="15" spans="1:13" ht="28.5" customHeight="1">
      <c r="A15" s="15"/>
      <c r="B15" s="396"/>
      <c r="C15" s="17" t="s">
        <v>18</v>
      </c>
      <c r="D15" s="66">
        <f>H15+K15</f>
        <v>0</v>
      </c>
      <c r="E15" s="66">
        <f>I15+L15</f>
        <v>0</v>
      </c>
      <c r="F15" s="64">
        <f>J15+M15</f>
        <v>0</v>
      </c>
      <c r="G15" s="22"/>
      <c r="H15" s="67"/>
      <c r="I15" s="67"/>
      <c r="J15" s="67"/>
      <c r="K15" s="67"/>
      <c r="L15" s="67"/>
      <c r="M15" s="67"/>
    </row>
    <row r="16" spans="1:7" ht="43.5" customHeight="1">
      <c r="A16" s="15"/>
      <c r="B16" s="396"/>
      <c r="C16" s="17" t="s">
        <v>19</v>
      </c>
      <c r="D16" s="66"/>
      <c r="E16" s="68"/>
      <c r="F16" s="68">
        <f>Startowa!G10</f>
        <v>0</v>
      </c>
      <c r="G16" s="21">
        <f>Startowa!H10</f>
        <v>0</v>
      </c>
    </row>
    <row r="17" spans="1:7" ht="39" customHeight="1">
      <c r="A17" s="15"/>
      <c r="B17" s="396"/>
      <c r="C17" s="17" t="s">
        <v>20</v>
      </c>
      <c r="D17" s="66"/>
      <c r="E17" s="68">
        <f>Startowa!F5</f>
        <v>0</v>
      </c>
      <c r="F17" s="68">
        <f>Startowa!G5</f>
        <v>0</v>
      </c>
      <c r="G17" s="21">
        <f>Startowa!H5</f>
        <v>0</v>
      </c>
    </row>
    <row r="18" spans="1:7" ht="38.25" customHeight="1">
      <c r="A18" s="15"/>
      <c r="B18" s="396"/>
      <c r="C18" s="23" t="s">
        <v>21</v>
      </c>
      <c r="D18" s="66"/>
      <c r="E18" s="68">
        <f>Startowa!F18</f>
        <v>0</v>
      </c>
      <c r="F18" s="68">
        <f>Startowa!G18</f>
        <v>0</v>
      </c>
      <c r="G18" s="21">
        <f>Startowa!H18</f>
        <v>0</v>
      </c>
    </row>
    <row r="19" spans="1:7" ht="12.75">
      <c r="A19" s="10" t="s">
        <v>9</v>
      </c>
      <c r="B19" s="11"/>
      <c r="C19" s="12" t="s">
        <v>10</v>
      </c>
      <c r="D19" s="64">
        <v>3539068.29</v>
      </c>
      <c r="E19" s="64">
        <v>6277703.57</v>
      </c>
      <c r="F19" s="64">
        <v>9477835.91</v>
      </c>
      <c r="G19" s="13">
        <v>0</v>
      </c>
    </row>
    <row r="20" spans="1:7" ht="43.5" customHeight="1">
      <c r="A20" s="15"/>
      <c r="B20" s="20" t="s">
        <v>11</v>
      </c>
      <c r="C20" s="17" t="s">
        <v>22</v>
      </c>
      <c r="D20" s="66"/>
      <c r="E20" s="68">
        <f>Startowa!F15</f>
        <v>0</v>
      </c>
      <c r="F20" s="68">
        <f>Startowa!G15</f>
        <v>0</v>
      </c>
      <c r="G20" s="21">
        <f>Startowa!H15</f>
        <v>0</v>
      </c>
    </row>
    <row r="21" spans="1:7" ht="12.75" customHeight="1">
      <c r="A21" s="18" t="s">
        <v>23</v>
      </c>
      <c r="B21" s="385" t="s">
        <v>24</v>
      </c>
      <c r="C21" s="385"/>
      <c r="D21" s="65">
        <f>D22+D26+D27+D28</f>
        <v>496104</v>
      </c>
      <c r="E21" s="65">
        <f>E22+E26+E27+E28</f>
        <v>1701642.47</v>
      </c>
      <c r="F21" s="65">
        <f>F22+F26+F27+F28</f>
        <v>11003487.11</v>
      </c>
      <c r="G21" s="19">
        <f>G22+G26+G27+G28</f>
        <v>0</v>
      </c>
    </row>
    <row r="22" spans="1:7" ht="12.75">
      <c r="A22" s="10" t="s">
        <v>7</v>
      </c>
      <c r="B22" s="11"/>
      <c r="C22" s="12" t="s">
        <v>25</v>
      </c>
      <c r="D22" s="69">
        <f>D23+D24+D25</f>
        <v>496104</v>
      </c>
      <c r="E22" s="69">
        <f>E23+E24+E25</f>
        <v>1701642.47</v>
      </c>
      <c r="F22" s="69">
        <f>F23+F24+F25</f>
        <v>7400000</v>
      </c>
      <c r="G22" s="24">
        <f>G23+G24+G25</f>
        <v>0</v>
      </c>
    </row>
    <row r="23" spans="1:7" ht="12.75">
      <c r="A23" s="15"/>
      <c r="B23" s="393" t="s">
        <v>11</v>
      </c>
      <c r="C23" s="17" t="s">
        <v>26</v>
      </c>
      <c r="D23" s="66">
        <v>496104</v>
      </c>
      <c r="E23" s="66">
        <v>1701642.47</v>
      </c>
      <c r="F23" s="66">
        <v>7400000</v>
      </c>
      <c r="G23" s="14"/>
    </row>
    <row r="24" spans="1:7" ht="12.75">
      <c r="A24" s="15"/>
      <c r="B24" s="393"/>
      <c r="C24" s="17" t="s">
        <v>27</v>
      </c>
      <c r="D24" s="66">
        <v>0</v>
      </c>
      <c r="E24" s="66"/>
      <c r="F24" s="66"/>
      <c r="G24" s="14"/>
    </row>
    <row r="25" spans="1:7" ht="12.75">
      <c r="A25" s="15"/>
      <c r="B25" s="393"/>
      <c r="C25" s="17" t="s">
        <v>28</v>
      </c>
      <c r="D25" s="66"/>
      <c r="E25" s="66"/>
      <c r="F25" s="66"/>
      <c r="G25" s="14"/>
    </row>
    <row r="26" spans="1:7" ht="12.75">
      <c r="A26" s="10" t="s">
        <v>9</v>
      </c>
      <c r="B26" s="11"/>
      <c r="C26" s="12" t="s">
        <v>29</v>
      </c>
      <c r="D26" s="64"/>
      <c r="E26" s="64"/>
      <c r="F26" s="64"/>
      <c r="G26" s="13"/>
    </row>
    <row r="27" spans="1:7" ht="12.75">
      <c r="A27" s="10" t="s">
        <v>30</v>
      </c>
      <c r="B27" s="11"/>
      <c r="C27" s="12" t="s">
        <v>31</v>
      </c>
      <c r="D27" s="64"/>
      <c r="E27" s="64"/>
      <c r="F27" s="64">
        <v>829572.54</v>
      </c>
      <c r="G27" s="13"/>
    </row>
    <row r="28" spans="1:7" ht="12.75">
      <c r="A28" s="10" t="s">
        <v>32</v>
      </c>
      <c r="B28" s="11"/>
      <c r="C28" s="12" t="s">
        <v>33</v>
      </c>
      <c r="D28" s="64"/>
      <c r="E28" s="64"/>
      <c r="F28" s="64">
        <v>2773914.57</v>
      </c>
      <c r="G28" s="13"/>
    </row>
    <row r="29" spans="1:7" ht="12.75" customHeight="1">
      <c r="A29" s="18" t="s">
        <v>34</v>
      </c>
      <c r="B29" s="385" t="s">
        <v>35</v>
      </c>
      <c r="C29" s="385"/>
      <c r="D29" s="65">
        <f>D30+D34</f>
        <v>623835.28</v>
      </c>
      <c r="E29" s="65">
        <f>E30+E34</f>
        <v>353329.88</v>
      </c>
      <c r="F29" s="65">
        <f>F30+F34</f>
        <v>769106</v>
      </c>
      <c r="G29" s="19">
        <f>G30+G34</f>
        <v>0</v>
      </c>
    </row>
    <row r="30" spans="1:7" ht="12.75">
      <c r="A30" s="10" t="s">
        <v>7</v>
      </c>
      <c r="B30" s="11"/>
      <c r="C30" s="12" t="s">
        <v>36</v>
      </c>
      <c r="D30" s="69">
        <f>D31+D32+D33</f>
        <v>623835.28</v>
      </c>
      <c r="E30" s="69">
        <f>E31+E32+E33</f>
        <v>353329.88</v>
      </c>
      <c r="F30" s="69">
        <f>F31+F32+F33</f>
        <v>769106</v>
      </c>
      <c r="G30" s="24">
        <f>G31+G32+G33</f>
        <v>0</v>
      </c>
    </row>
    <row r="31" spans="1:7" ht="12.75">
      <c r="A31" s="15"/>
      <c r="B31" s="393" t="s">
        <v>11</v>
      </c>
      <c r="C31" s="17" t="s">
        <v>26</v>
      </c>
      <c r="D31" s="66">
        <v>623835.28</v>
      </c>
      <c r="E31" s="66">
        <v>353329.88</v>
      </c>
      <c r="F31" s="66">
        <v>769106</v>
      </c>
      <c r="G31" s="14">
        <v>0</v>
      </c>
    </row>
    <row r="32" spans="1:7" ht="12.75">
      <c r="A32" s="15"/>
      <c r="B32" s="393"/>
      <c r="C32" s="17" t="s">
        <v>27</v>
      </c>
      <c r="D32" s="66">
        <v>0</v>
      </c>
      <c r="E32" s="66">
        <v>0</v>
      </c>
      <c r="F32" s="66">
        <v>0</v>
      </c>
      <c r="G32" s="14">
        <v>0</v>
      </c>
    </row>
    <row r="33" spans="1:7" ht="12.75">
      <c r="A33" s="15"/>
      <c r="B33" s="393"/>
      <c r="C33" s="17" t="s">
        <v>37</v>
      </c>
      <c r="D33" s="66"/>
      <c r="E33" s="66"/>
      <c r="F33" s="66"/>
      <c r="G33" s="14"/>
    </row>
    <row r="34" spans="1:7" ht="12.75">
      <c r="A34" s="10" t="s">
        <v>9</v>
      </c>
      <c r="B34" s="11"/>
      <c r="C34" s="12" t="s">
        <v>38</v>
      </c>
      <c r="D34" s="64"/>
      <c r="E34" s="64">
        <v>0</v>
      </c>
      <c r="F34" s="64">
        <v>0</v>
      </c>
      <c r="G34" s="13"/>
    </row>
    <row r="35" spans="1:7" ht="24.75" customHeight="1">
      <c r="A35" s="18" t="s">
        <v>39</v>
      </c>
      <c r="B35" s="385" t="s">
        <v>40</v>
      </c>
      <c r="C35" s="385"/>
      <c r="D35" s="65">
        <f>D6-D10</f>
        <v>1550160.3599999994</v>
      </c>
      <c r="E35" s="65">
        <f>E6-E10</f>
        <v>-4073966.6999999993</v>
      </c>
      <c r="F35" s="65">
        <f>F6-F10</f>
        <v>-7627023.699999999</v>
      </c>
      <c r="G35" s="19">
        <f>G6-G10</f>
        <v>0</v>
      </c>
    </row>
    <row r="36" spans="1:7" ht="12.75" customHeight="1">
      <c r="A36" s="18" t="s">
        <v>41</v>
      </c>
      <c r="B36" s="385" t="s">
        <v>42</v>
      </c>
      <c r="C36" s="385"/>
      <c r="D36" s="65">
        <f>D37+D38+D39+D40+D41+D42</f>
        <v>0</v>
      </c>
      <c r="E36" s="65">
        <f>E37+E38+E39+E40+E41+E42</f>
        <v>1701642.47</v>
      </c>
      <c r="F36" s="65">
        <f>F37+F38+F39+F40+F41+F42</f>
        <v>7627023.699999999</v>
      </c>
      <c r="G36" s="19">
        <f>G37+G38+G39+G40+G41+G42</f>
        <v>0</v>
      </c>
    </row>
    <row r="37" spans="1:7" ht="12.75">
      <c r="A37" s="15"/>
      <c r="B37" s="25"/>
      <c r="C37" s="12" t="s">
        <v>26</v>
      </c>
      <c r="D37" s="68">
        <f>IF(D35&lt;0,IF(D23&gt;(-D35),(-D35),D23),0)</f>
        <v>0</v>
      </c>
      <c r="E37" s="68">
        <f>IF(E35&lt;0,IF(E23&gt;(-E35),(-E35),E23),0)</f>
        <v>1701642.47</v>
      </c>
      <c r="F37" s="68">
        <f>IF(F35&lt;0,IF(F23&gt;(-F35),(-F35),F23),0)</f>
        <v>7400000</v>
      </c>
      <c r="G37" s="21">
        <f>IF(G35&lt;0,IF(G23&gt;(-G35),(-G35),G23),0)</f>
        <v>0</v>
      </c>
    </row>
    <row r="38" spans="1:7" ht="12.75">
      <c r="A38" s="15"/>
      <c r="B38" s="25"/>
      <c r="C38" s="12" t="s">
        <v>27</v>
      </c>
      <c r="D38" s="68">
        <f>IF((D37+D35)&lt;0,IF(D24&gt;(-D35-D37),(-D35-D37),D24),0)</f>
        <v>0</v>
      </c>
      <c r="E38" s="68">
        <f>IF((E37+E35)&lt;0,IF(E24&gt;(-E35-E37),(-E35-E37),E24),0)</f>
        <v>0</v>
      </c>
      <c r="F38" s="68">
        <f>IF((F37+F35)&lt;0,IF(F24&gt;(-F35-F37),(-F35-F37),F24),0)</f>
        <v>0</v>
      </c>
      <c r="G38" s="21">
        <f>IF((G37+G35)&lt;0,IF(G24&gt;(-G35-G37),(-G35-G37),G24),0)</f>
        <v>0</v>
      </c>
    </row>
    <row r="39" spans="1:7" ht="12.75">
      <c r="A39" s="15"/>
      <c r="B39" s="25"/>
      <c r="C39" s="12" t="s">
        <v>28</v>
      </c>
      <c r="D39" s="68">
        <f>IF((D37+D35+D38)&lt;0,IF(D25&gt;(-D35-D37-D38),(-D35-D37-D38),D25),0)</f>
        <v>0</v>
      </c>
      <c r="E39" s="68">
        <f>IF((E37+E35+E38)&lt;0,IF(E25&gt;(-E35-E37-E38),(-E35-E37-E38),E25),0)</f>
        <v>0</v>
      </c>
      <c r="F39" s="68">
        <f>IF((F37+F35+F38)&lt;0,IF(F25&gt;(-F35-F37-F38),(-F35-F37-F38),F25),0)</f>
        <v>0</v>
      </c>
      <c r="G39" s="21">
        <f>IF((G37+G35+G38)&lt;0,IF(G25&gt;(-G35-G37-G38),(-G35-G37-G38),G25),0)</f>
        <v>0</v>
      </c>
    </row>
    <row r="40" spans="1:7" ht="12.75">
      <c r="A40" s="15"/>
      <c r="B40" s="25"/>
      <c r="C40" s="12" t="s">
        <v>29</v>
      </c>
      <c r="D40" s="68">
        <f>IF((D37+D35+D38+D39)&lt;0,IF(D26&gt;(-D35-D37-D38-D39),(-D35-D37-D38-D39),D26),0)</f>
        <v>0</v>
      </c>
      <c r="E40" s="68">
        <f>IF((E37+E35+E38+E39)&lt;0,IF(E26&gt;(-E35-E37-E38-E39),(-E35-E37-E38-E39),E26),0)</f>
        <v>0</v>
      </c>
      <c r="F40" s="68">
        <f>IF((F37+F35+F38+F39)&lt;0,IF(F26&gt;(-F35-F37-F38-F39),(-F35-F37-F38-F39),F26),0)</f>
        <v>0</v>
      </c>
      <c r="G40" s="21">
        <f>IF((G37+G35+G38+G39)&lt;0,IF(G26&gt;(-G35-G37-G38-G39),(-G35-G37-G38-G39),G26),0)</f>
        <v>0</v>
      </c>
    </row>
    <row r="41" spans="1:7" ht="12.75">
      <c r="A41" s="15"/>
      <c r="B41" s="25"/>
      <c r="C41" s="12" t="s">
        <v>31</v>
      </c>
      <c r="D41" s="68">
        <f>IF((D37+D35+D38+D39+D40)&lt;0,IF(D27&gt;(-D35-D37-D38-D39-D40),(-D35-D37-D38-D39-D40),D27),0)</f>
        <v>0</v>
      </c>
      <c r="E41" s="68">
        <f>IF((E37+E35+E38+E39+E40)&lt;0,IF(E27&gt;(-E35-E37-E38-E39-E40),(-E35-E37-E38-E39-E40),E27),0)</f>
        <v>0</v>
      </c>
      <c r="F41" s="68">
        <f>IF((F37+F35+F38+F39+F40)&lt;0,IF(F27&gt;(-F35-F37-F38-F39-F40),(-F35-F37-F38-F39-F40),F27),0)</f>
        <v>227023.69999999925</v>
      </c>
      <c r="G41" s="21">
        <f>IF((G37+G35+G38+G39+G40)&lt;0,IF(G27&gt;(-G35-G37-G38-G39-G40),(-G35-G37-G38-G39-G40),G27),0)</f>
        <v>0</v>
      </c>
    </row>
    <row r="42" spans="1:7" ht="12.75">
      <c r="A42" s="15"/>
      <c r="B42" s="25"/>
      <c r="C42" s="12" t="s">
        <v>33</v>
      </c>
      <c r="D42" s="68">
        <f>IF((D37+D35+D38+D39+D40+D41)&lt;0,IF(D28&gt;(-D35-D37-D38-D39-D40-D41),(-D35-D37-D38-D39-D40-D41),D28),0)</f>
        <v>0</v>
      </c>
      <c r="E42" s="68">
        <f>IF((E37+E35+E38+E39+E40+E41)&lt;0,IF(E28&gt;(-E35-E37-E38-E39-E40-E41),(-E35-E37-E38-E39-E40-E41),E28),0)</f>
        <v>0</v>
      </c>
      <c r="F42" s="68">
        <f>IF((F37+F35+F38+F39+F40+F41)&lt;0,IF(F28&gt;(-F35-F37-F38-F39-F40-F41),(-F35-F37-F38-F39-F40-F41),F28),0)</f>
        <v>0</v>
      </c>
      <c r="G42" s="21">
        <f>IF((G37+G35+G38+G39+G40+G41)&lt;0,IF(G28&gt;(-G35-G37-G38-G39-G40-G41),(-G35-G37-G38-G39-G40-G41),G28),0)</f>
        <v>0</v>
      </c>
    </row>
    <row r="43" spans="1:7" ht="12.75" customHeight="1">
      <c r="A43" s="18" t="s">
        <v>43</v>
      </c>
      <c r="B43" s="385" t="s">
        <v>44</v>
      </c>
      <c r="C43" s="385"/>
      <c r="D43" s="65">
        <f>IF(D35&gt;0,D35,0)</f>
        <v>1550160.3599999994</v>
      </c>
      <c r="E43" s="65">
        <f>IF(E35&gt;0,E35,0)</f>
        <v>0</v>
      </c>
      <c r="F43" s="65">
        <f>IF(F35&gt;0,F35,0)</f>
        <v>0</v>
      </c>
      <c r="G43" s="19">
        <f>IF(G35&gt;0,G35,0)</f>
        <v>0</v>
      </c>
    </row>
    <row r="44" spans="1:7" ht="12.75">
      <c r="A44" s="15"/>
      <c r="B44" s="25"/>
      <c r="C44" s="12" t="s">
        <v>45</v>
      </c>
      <c r="D44" s="68">
        <f>D43-D45</f>
        <v>1550160.3599999994</v>
      </c>
      <c r="E44" s="68">
        <f>E43-E45</f>
        <v>0</v>
      </c>
      <c r="F44" s="68">
        <f>F43-F45</f>
        <v>0</v>
      </c>
      <c r="G44" s="21">
        <f>G43-G45</f>
        <v>0</v>
      </c>
    </row>
    <row r="45" spans="1:7" ht="12.75">
      <c r="A45" s="15"/>
      <c r="B45" s="25"/>
      <c r="C45" s="12" t="s">
        <v>46</v>
      </c>
      <c r="D45" s="68">
        <f>IF(D35&gt;0,IF(D34&gt;D35,D35,D34),0)</f>
        <v>0</v>
      </c>
      <c r="E45" s="68">
        <f>IF(E35&gt;0,IF(E34&gt;E35,E35,E34),0)</f>
        <v>0</v>
      </c>
      <c r="F45" s="68">
        <f>IF(F35&gt;0,IF(F34&gt;F35,F35,F34),0)</f>
        <v>0</v>
      </c>
      <c r="G45" s="21">
        <f>IF(G35&gt;0,IF(G34&gt;G35,G35,G34),0)</f>
        <v>0</v>
      </c>
    </row>
    <row r="46" spans="1:7" ht="12.75">
      <c r="A46" s="15"/>
      <c r="B46" s="25"/>
      <c r="C46" s="26"/>
      <c r="D46" s="30"/>
      <c r="E46" s="30"/>
      <c r="F46" s="30"/>
      <c r="G46" s="27"/>
    </row>
    <row r="47" spans="1:7" ht="12.75">
      <c r="A47" s="18" t="s">
        <v>47</v>
      </c>
      <c r="B47" s="28"/>
      <c r="C47" s="29" t="s">
        <v>48</v>
      </c>
      <c r="D47" s="65">
        <f>'Lata poprzednie'!E4+Prognoza!D22-Prognoza!D30</f>
        <v>0</v>
      </c>
      <c r="E47" s="65">
        <f>D47+E22-E30</f>
        <v>1348312.5899999999</v>
      </c>
      <c r="F47" s="65">
        <f>E47+F22-F30</f>
        <v>7979206.59</v>
      </c>
      <c r="G47" s="19">
        <f>F47+G22-G30</f>
        <v>7979206.59</v>
      </c>
    </row>
    <row r="48" spans="1:7" ht="12.75">
      <c r="A48" s="15"/>
      <c r="B48" s="25"/>
      <c r="C48" s="29"/>
      <c r="D48" s="30"/>
      <c r="E48" s="30"/>
      <c r="F48" s="30"/>
      <c r="G48" s="30"/>
    </row>
    <row r="49" spans="1:7" ht="12.75">
      <c r="A49" s="15"/>
      <c r="B49" s="25"/>
      <c r="C49" s="26"/>
      <c r="D49" s="30"/>
      <c r="E49" s="30"/>
      <c r="F49" s="30"/>
      <c r="G49" s="30"/>
    </row>
    <row r="50" spans="1:7" ht="48.75" customHeight="1">
      <c r="A50" s="18" t="s">
        <v>49</v>
      </c>
      <c r="B50" s="385" t="s">
        <v>50</v>
      </c>
      <c r="C50" s="385"/>
      <c r="D50" s="31">
        <f>(D12+D30+D13+D18)/D6</f>
        <v>0.02528664697940427</v>
      </c>
      <c r="E50" s="31">
        <f>(E12+E30+E13+E18)/E6</f>
        <v>0.014936118120611465</v>
      </c>
      <c r="F50" s="31">
        <f>(F12+F30+F13+F18)/F6</f>
        <v>0.02888273185714809</v>
      </c>
      <c r="G50" s="31" t="e">
        <f>(G12+G30+G13+G18)/G6</f>
        <v>#DIV/0!</v>
      </c>
    </row>
    <row r="51" spans="1:7" ht="48.75" customHeight="1">
      <c r="A51" s="18" t="s">
        <v>52</v>
      </c>
      <c r="B51" s="385" t="s">
        <v>53</v>
      </c>
      <c r="C51" s="385"/>
      <c r="D51" s="31">
        <f>D47/D6</f>
        <v>0</v>
      </c>
      <c r="E51" s="31">
        <f>E47/E6</f>
        <v>0.049349404000116184</v>
      </c>
      <c r="F51" s="31">
        <f>F47/F6</f>
        <v>0.2444880270084872</v>
      </c>
      <c r="G51" s="31" t="e">
        <f>G47/G6</f>
        <v>#DIV/0!</v>
      </c>
    </row>
    <row r="52" spans="1:7" ht="60.75" customHeight="1">
      <c r="A52" s="32" t="s">
        <v>54</v>
      </c>
      <c r="B52" s="385" t="s">
        <v>55</v>
      </c>
      <c r="C52" s="385"/>
      <c r="D52" s="33">
        <f>(D30+D12+D13+D18)/D6</f>
        <v>0.02528664697940427</v>
      </c>
      <c r="E52" s="33">
        <f>(E30+E12+E13+E18)/E6</f>
        <v>0.014936118120611465</v>
      </c>
      <c r="F52" s="33">
        <f>(F30+F12+F13+F18)/F6</f>
        <v>0.02888273185714809</v>
      </c>
      <c r="G52" s="33" t="e">
        <f>(G30+G12+G13+G18)/G6</f>
        <v>#DIV/0!</v>
      </c>
    </row>
    <row r="53" spans="1:7" ht="108.75" customHeight="1">
      <c r="A53" s="32" t="s">
        <v>56</v>
      </c>
      <c r="B53" s="386" t="s">
        <v>57</v>
      </c>
      <c r="C53" s="386"/>
      <c r="D53" s="34" t="s">
        <v>51</v>
      </c>
      <c r="E53" s="34" t="s">
        <v>51</v>
      </c>
      <c r="F53" s="34" t="s">
        <v>51</v>
      </c>
      <c r="G53" s="34" t="s">
        <v>51</v>
      </c>
    </row>
    <row r="54" spans="1:7" ht="84.75" customHeight="1">
      <c r="A54" s="35" t="s">
        <v>58</v>
      </c>
      <c r="B54" s="386" t="s">
        <v>59</v>
      </c>
      <c r="C54" s="386"/>
      <c r="D54" s="34" t="s">
        <v>51</v>
      </c>
      <c r="E54" s="34" t="s">
        <v>51</v>
      </c>
      <c r="F54" s="34" t="s">
        <v>51</v>
      </c>
      <c r="G54" s="34" t="s">
        <v>51</v>
      </c>
    </row>
    <row r="55" spans="1:7" ht="12.75" customHeight="1">
      <c r="A55" s="399" t="s">
        <v>60</v>
      </c>
      <c r="B55" s="391" t="s">
        <v>61</v>
      </c>
      <c r="C55" s="36" t="s">
        <v>62</v>
      </c>
      <c r="D55" s="69">
        <f>D30</f>
        <v>623835.28</v>
      </c>
      <c r="E55" s="69">
        <f>E30</f>
        <v>353329.88</v>
      </c>
      <c r="F55" s="69">
        <f>F30</f>
        <v>769106</v>
      </c>
      <c r="G55" s="24">
        <f>G30</f>
        <v>0</v>
      </c>
    </row>
    <row r="56" spans="1:7" ht="63.75">
      <c r="A56" s="399"/>
      <c r="B56" s="391"/>
      <c r="C56" s="37" t="s">
        <v>63</v>
      </c>
      <c r="D56" s="69">
        <f>IF(D35&lt;0,0,D35)+D26+D27+D28-D34</f>
        <v>1550160.3599999994</v>
      </c>
      <c r="E56" s="69">
        <f>IF(E35&lt;0,0,E35)+E26+E27+E28-E34</f>
        <v>0</v>
      </c>
      <c r="F56" s="69">
        <f>IF(F35&lt;0,0,F35)+F26+F27+F28-F34</f>
        <v>3603487.11</v>
      </c>
      <c r="G56" s="24">
        <f>IF(G35&lt;0,0,G35)+G26+G27+G28-G34</f>
        <v>0</v>
      </c>
    </row>
    <row r="57" spans="1:7" ht="12.75">
      <c r="A57" s="399"/>
      <c r="B57" s="391"/>
      <c r="C57" s="38" t="s">
        <v>64</v>
      </c>
      <c r="D57" s="252">
        <f>D55-D56</f>
        <v>-926325.0799999994</v>
      </c>
      <c r="E57" s="252">
        <f>E55-E56</f>
        <v>353329.88</v>
      </c>
      <c r="F57" s="252">
        <f>F55-F56</f>
        <v>-2834381.11</v>
      </c>
      <c r="G57" s="39">
        <f>G55-G56</f>
        <v>0</v>
      </c>
    </row>
    <row r="58" spans="1:7" ht="12.75">
      <c r="A58" s="40"/>
      <c r="B58" s="41"/>
      <c r="C58" s="3" t="s">
        <v>65</v>
      </c>
      <c r="D58" s="42"/>
      <c r="E58" s="42"/>
      <c r="F58" s="42"/>
      <c r="G58" s="42"/>
    </row>
    <row r="59" spans="1:7" ht="12.75">
      <c r="A59" s="40"/>
      <c r="B59" s="40"/>
      <c r="C59" s="40"/>
      <c r="D59" s="40"/>
      <c r="E59" s="40"/>
      <c r="F59" s="40"/>
      <c r="G59" s="40"/>
    </row>
    <row r="60" spans="1:7" ht="12.75">
      <c r="A60" s="40"/>
      <c r="B60" s="40"/>
      <c r="C60" s="40"/>
      <c r="D60" s="40"/>
      <c r="E60" s="40"/>
      <c r="F60" s="40"/>
      <c r="G60" s="40"/>
    </row>
    <row r="61" spans="1:7" ht="12.75">
      <c r="A61" s="40"/>
      <c r="B61" s="40"/>
      <c r="C61" s="40"/>
      <c r="D61" s="40"/>
      <c r="E61" s="40"/>
      <c r="F61" s="40"/>
      <c r="G61" s="40"/>
    </row>
    <row r="62" spans="1:7" ht="12.75">
      <c r="A62" s="40"/>
      <c r="B62" s="40"/>
      <c r="C62" s="40"/>
      <c r="D62" s="40"/>
      <c r="E62" s="40"/>
      <c r="F62" s="40"/>
      <c r="G62" s="40"/>
    </row>
    <row r="63" spans="1:7" ht="12.75">
      <c r="A63" s="40"/>
      <c r="B63" s="40"/>
      <c r="C63" s="40"/>
      <c r="D63" s="40"/>
      <c r="E63" s="40"/>
      <c r="F63" s="40"/>
      <c r="G63" s="40"/>
    </row>
    <row r="64" spans="1:12" ht="12.75">
      <c r="A64" s="398" t="s">
        <v>66</v>
      </c>
      <c r="B64" s="398"/>
      <c r="C64" s="398"/>
      <c r="D64" s="398"/>
      <c r="E64" s="398"/>
      <c r="F64" s="398"/>
      <c r="G64" s="398"/>
      <c r="H64" s="398"/>
      <c r="I64" s="398"/>
      <c r="J64" s="398"/>
      <c r="K64" s="398"/>
      <c r="L64" s="398"/>
    </row>
    <row r="65" spans="1:7" ht="72.75" customHeight="1">
      <c r="A65" s="43" t="s">
        <v>67</v>
      </c>
      <c r="B65" s="383" t="s">
        <v>68</v>
      </c>
      <c r="C65" s="383"/>
      <c r="D65" s="44" t="e">
        <f>('Lata poprzednie'!C16+'Lata poprzednie'!D16+'Lata poprzednie'!E16)/3</f>
        <v>#VALUE!</v>
      </c>
      <c r="E65" s="44" t="e">
        <f>('Lata poprzednie'!D16+'Lata poprzednie'!E16+Prognoza!D67)/3</f>
        <v>#DIV/0!</v>
      </c>
      <c r="F65" s="44" t="e">
        <f>('Lata poprzednie'!E16+Prognoza!D67+Prognoza!E67)/3</f>
        <v>#DIV/0!</v>
      </c>
      <c r="G65" s="44">
        <f>(D67+E67+F67)/3</f>
        <v>0.08806434776356896</v>
      </c>
    </row>
    <row r="66" spans="1:7" ht="84.75" customHeight="1">
      <c r="A66" s="43" t="s">
        <v>69</v>
      </c>
      <c r="B66" s="378" t="s">
        <v>70</v>
      </c>
      <c r="C66" s="378"/>
      <c r="D66" s="44" t="e">
        <f>D65-D52</f>
        <v>#VALUE!</v>
      </c>
      <c r="E66" s="44" t="e">
        <f>E65-E52</f>
        <v>#DIV/0!</v>
      </c>
      <c r="F66" s="44" t="e">
        <f>F65-F52</f>
        <v>#DIV/0!</v>
      </c>
      <c r="G66" s="44" t="e">
        <f>G65-G52</f>
        <v>#DIV/0!</v>
      </c>
    </row>
    <row r="67" spans="1:7" ht="60.75" customHeight="1">
      <c r="A67" s="46" t="s">
        <v>71</v>
      </c>
      <c r="B67" s="384" t="s">
        <v>72</v>
      </c>
      <c r="C67" s="384"/>
      <c r="D67" s="47">
        <f>(D7+D9-D11)/D6</f>
        <v>0.16116886190606308</v>
      </c>
      <c r="E67" s="47">
        <f>(E7+E9-E11)/E6</f>
        <v>0.07487950787370139</v>
      </c>
      <c r="F67" s="47">
        <f>(F7+F9-F11)/F6</f>
        <v>0.028144673510942422</v>
      </c>
      <c r="G67" s="47" t="e">
        <f>(G7+G9-G11)/G6</f>
        <v>#DIV/0!</v>
      </c>
    </row>
    <row r="68" spans="1:7" ht="24.75" customHeight="1">
      <c r="A68" s="43" t="s">
        <v>73</v>
      </c>
      <c r="B68" s="378" t="s">
        <v>74</v>
      </c>
      <c r="C68" s="378"/>
      <c r="D68" s="251">
        <f>D6+D21-D10-D29</f>
        <v>1422429.0799999994</v>
      </c>
      <c r="E68" s="251">
        <f>E6+E21-E10-E29</f>
        <v>-2725654.1100000003</v>
      </c>
      <c r="F68" s="251">
        <f>F6+F21-F10-F29</f>
        <v>2607357.4099999964</v>
      </c>
      <c r="G68" s="48">
        <f>G6+G21-G10-G29</f>
        <v>0</v>
      </c>
    </row>
    <row r="69" spans="1:7" ht="84.75" customHeight="1">
      <c r="A69" s="49" t="s">
        <v>75</v>
      </c>
      <c r="B69" s="379" t="s">
        <v>76</v>
      </c>
      <c r="C69" s="379"/>
      <c r="D69" s="247">
        <f>D7+D27+D28-D11</f>
        <v>3950754.9499999993</v>
      </c>
      <c r="E69" s="247">
        <f>E7+E27+E28-E11</f>
        <v>1686949.9700000025</v>
      </c>
      <c r="F69" s="247">
        <f>F7+F27+F28-F11</f>
        <v>4322402.419999994</v>
      </c>
      <c r="G69" s="50">
        <f>G7+G27+G28-G11</f>
        <v>0</v>
      </c>
    </row>
    <row r="70" spans="1:7" ht="24.75" customHeight="1">
      <c r="A70" s="46" t="s">
        <v>77</v>
      </c>
      <c r="B70" s="378" t="s">
        <v>78</v>
      </c>
      <c r="C70" s="378"/>
      <c r="D70" s="51">
        <v>0</v>
      </c>
      <c r="E70" s="51">
        <v>0</v>
      </c>
      <c r="F70" s="51">
        <v>0</v>
      </c>
      <c r="G70" s="51"/>
    </row>
    <row r="71" spans="1:7" ht="24.75" customHeight="1">
      <c r="A71" s="46" t="s">
        <v>79</v>
      </c>
      <c r="B71" s="378" t="s">
        <v>80</v>
      </c>
      <c r="C71" s="378"/>
      <c r="D71" s="51">
        <v>0</v>
      </c>
      <c r="E71" s="51">
        <v>0</v>
      </c>
      <c r="F71" s="51">
        <v>0</v>
      </c>
      <c r="G71" s="51"/>
    </row>
    <row r="72" spans="1:7" ht="36.75" customHeight="1">
      <c r="A72" s="46" t="s">
        <v>81</v>
      </c>
      <c r="B72" s="378" t="s">
        <v>82</v>
      </c>
      <c r="C72" s="378"/>
      <c r="D72" s="51">
        <v>0</v>
      </c>
      <c r="E72" s="51">
        <v>0</v>
      </c>
      <c r="F72" s="51">
        <v>0</v>
      </c>
      <c r="G72" s="51"/>
    </row>
    <row r="73" spans="1:7" ht="24.75" customHeight="1">
      <c r="A73" s="46" t="s">
        <v>83</v>
      </c>
      <c r="B73" s="378" t="s">
        <v>84</v>
      </c>
      <c r="C73" s="378"/>
      <c r="D73" s="51">
        <v>0</v>
      </c>
      <c r="E73" s="51">
        <v>0</v>
      </c>
      <c r="F73" s="51">
        <v>0</v>
      </c>
      <c r="G73" s="51"/>
    </row>
    <row r="74" spans="1:7" ht="48.75" customHeight="1">
      <c r="A74" s="46" t="s">
        <v>85</v>
      </c>
      <c r="B74" s="378" t="s">
        <v>86</v>
      </c>
      <c r="C74" s="378"/>
      <c r="D74" s="53">
        <f>((D12-D70)+(D30-D71)+D13+D18-D72)/D6</f>
        <v>0.02528664697940427</v>
      </c>
      <c r="E74" s="53">
        <f>((E12-E70)+(E30-E71)+E13+E18-E72)/E6</f>
        <v>0.014936118120611465</v>
      </c>
      <c r="F74" s="53">
        <f>((F12-F70)+(F30-F71)+F13+F18-F72)/F6</f>
        <v>0.02888273185714809</v>
      </c>
      <c r="G74" s="53" t="e">
        <f>((G12-G70)+(G30-G71)+G13+G18-G72)/G6</f>
        <v>#DIV/0!</v>
      </c>
    </row>
    <row r="75" spans="1:7" ht="48.75" customHeight="1">
      <c r="A75" s="46" t="s">
        <v>87</v>
      </c>
      <c r="B75" s="378" t="s">
        <v>88</v>
      </c>
      <c r="C75" s="378"/>
      <c r="D75" s="53">
        <f>(D47-D73)/D6</f>
        <v>0</v>
      </c>
      <c r="E75" s="53">
        <f>(E47-E73)/E6</f>
        <v>0.049349404000116184</v>
      </c>
      <c r="F75" s="53">
        <f>(F47-F73)/F6</f>
        <v>0.2444880270084872</v>
      </c>
      <c r="G75" s="53" t="e">
        <f>(G47-G73)/G6</f>
        <v>#DIV/0!</v>
      </c>
    </row>
    <row r="76" spans="1:7" ht="12.75" customHeight="1">
      <c r="A76" s="46" t="s">
        <v>89</v>
      </c>
      <c r="B76" s="378" t="s">
        <v>90</v>
      </c>
      <c r="C76" s="378"/>
      <c r="D76" s="54">
        <f>(D30-D71+D12+D13+D18-D72)/D6</f>
        <v>0.02528664697940427</v>
      </c>
      <c r="E76" s="54">
        <f>(E30-E71+E12+E13+E18-E72)/E6</f>
        <v>0.014936118120611465</v>
      </c>
      <c r="F76" s="54">
        <f>(F30-F71+F12+F13+F18-F72)/F6</f>
        <v>0.02888273185714809</v>
      </c>
      <c r="G76" s="54" t="e">
        <f>(G30-G71+G12+G13+G18-G72)/G6</f>
        <v>#DIV/0!</v>
      </c>
    </row>
    <row r="77" spans="1:7" ht="84.75" customHeight="1">
      <c r="A77" s="49" t="s">
        <v>91</v>
      </c>
      <c r="B77" s="379" t="s">
        <v>92</v>
      </c>
      <c r="C77" s="379"/>
      <c r="D77" s="55" t="e">
        <f>D65-D76</f>
        <v>#VALUE!</v>
      </c>
      <c r="E77" s="55" t="e">
        <f>E65-E76</f>
        <v>#DIV/0!</v>
      </c>
      <c r="F77" s="55" t="e">
        <f>F65-F76</f>
        <v>#DIV/0!</v>
      </c>
      <c r="G77" s="55" t="e">
        <f>G65-G76</f>
        <v>#DIV/0!</v>
      </c>
    </row>
    <row r="78" spans="1:7" ht="36.75" customHeight="1">
      <c r="A78" s="56" t="s">
        <v>93</v>
      </c>
      <c r="B78" s="397" t="s">
        <v>94</v>
      </c>
      <c r="C78" s="397"/>
      <c r="D78" s="57" t="s">
        <v>51</v>
      </c>
      <c r="E78" s="57" t="s">
        <v>51</v>
      </c>
      <c r="F78" s="57" t="s">
        <v>51</v>
      </c>
      <c r="G78" s="57" t="s">
        <v>51</v>
      </c>
    </row>
  </sheetData>
  <sheetProtection/>
  <mergeCells count="33">
    <mergeCell ref="B5:C5"/>
    <mergeCell ref="B6:C6"/>
    <mergeCell ref="B10:C10"/>
    <mergeCell ref="B12:B18"/>
    <mergeCell ref="B21:C21"/>
    <mergeCell ref="B23:B25"/>
    <mergeCell ref="B29:C29"/>
    <mergeCell ref="B31:B33"/>
    <mergeCell ref="B35:C35"/>
    <mergeCell ref="B36:C36"/>
    <mergeCell ref="B43:C43"/>
    <mergeCell ref="B50:C50"/>
    <mergeCell ref="B51:C51"/>
    <mergeCell ref="B52:C52"/>
    <mergeCell ref="B53:C53"/>
    <mergeCell ref="B54:C54"/>
    <mergeCell ref="A55:A57"/>
    <mergeCell ref="B55:B57"/>
    <mergeCell ref="A64:L64"/>
    <mergeCell ref="B65:C65"/>
    <mergeCell ref="B66:C66"/>
    <mergeCell ref="B67:C67"/>
    <mergeCell ref="B68:C68"/>
    <mergeCell ref="B69:C69"/>
    <mergeCell ref="B76:C76"/>
    <mergeCell ref="B77:C77"/>
    <mergeCell ref="B78:C78"/>
    <mergeCell ref="B70:C70"/>
    <mergeCell ref="B71:C71"/>
    <mergeCell ref="B72:C72"/>
    <mergeCell ref="B73:C73"/>
    <mergeCell ref="B74:C74"/>
    <mergeCell ref="B75:C75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7.125" style="0" customWidth="1"/>
    <col min="2" max="2" width="25.25390625" style="0" customWidth="1"/>
    <col min="3" max="4" width="13.125" style="0" customWidth="1"/>
    <col min="5" max="5" width="14.00390625" style="0" customWidth="1"/>
    <col min="6" max="6" width="10.125" style="0" customWidth="1"/>
  </cols>
  <sheetData>
    <row r="1" ht="12.75">
      <c r="F1" t="s">
        <v>95</v>
      </c>
    </row>
    <row r="4" spans="2:5" s="70" customFormat="1" ht="30" customHeight="1">
      <c r="B4" s="401" t="s">
        <v>96</v>
      </c>
      <c r="C4" s="401"/>
      <c r="D4" s="71"/>
      <c r="E4" s="235">
        <v>9397769.47</v>
      </c>
    </row>
    <row r="5" spans="2:5" ht="25.5" customHeight="1">
      <c r="B5" s="72"/>
      <c r="C5" s="72"/>
      <c r="E5" s="73"/>
    </row>
    <row r="7" spans="1:6" ht="12.75" customHeight="1">
      <c r="A7" s="402" t="s">
        <v>97</v>
      </c>
      <c r="B7" s="402"/>
      <c r="C7" s="402"/>
      <c r="D7" s="402"/>
      <c r="E7" s="402"/>
      <c r="F7" s="74"/>
    </row>
    <row r="8" spans="1:6" ht="24" customHeight="1">
      <c r="A8" s="402"/>
      <c r="B8" s="402"/>
      <c r="C8" s="402"/>
      <c r="D8" s="402"/>
      <c r="E8" s="402"/>
      <c r="F8" s="74"/>
    </row>
    <row r="9" spans="1:6" ht="24" customHeight="1">
      <c r="A9" s="74"/>
      <c r="B9" s="75"/>
      <c r="C9" s="75"/>
      <c r="D9" s="74"/>
      <c r="E9" s="76"/>
      <c r="F9" s="74"/>
    </row>
    <row r="10" spans="1:6" ht="12.75">
      <c r="A10" s="74"/>
      <c r="B10" s="74"/>
      <c r="C10" s="74"/>
      <c r="D10" s="74"/>
      <c r="E10" s="74"/>
      <c r="F10" s="74"/>
    </row>
    <row r="11" spans="1:6" s="80" customFormat="1" ht="48" customHeight="1">
      <c r="A11" s="77" t="s">
        <v>98</v>
      </c>
      <c r="B11" s="78" t="s">
        <v>3</v>
      </c>
      <c r="C11" s="78">
        <v>2008</v>
      </c>
      <c r="D11" s="78">
        <v>2009</v>
      </c>
      <c r="E11" s="254" t="s">
        <v>167</v>
      </c>
      <c r="F11" s="79"/>
    </row>
    <row r="12" spans="1:6" ht="39" customHeight="1">
      <c r="A12" s="81" t="s">
        <v>7</v>
      </c>
      <c r="B12" s="82" t="s">
        <v>99</v>
      </c>
      <c r="C12" s="236">
        <v>26892635.39</v>
      </c>
      <c r="D12" s="236">
        <v>26804973.46</v>
      </c>
      <c r="E12" s="237">
        <v>31504493.06</v>
      </c>
      <c r="F12" s="74"/>
    </row>
    <row r="13" spans="1:6" ht="39" customHeight="1">
      <c r="A13" s="83" t="s">
        <v>9</v>
      </c>
      <c r="B13" s="84" t="s">
        <v>100</v>
      </c>
      <c r="C13" s="238">
        <v>566987</v>
      </c>
      <c r="D13" s="238">
        <v>358890</v>
      </c>
      <c r="E13" s="239">
        <v>195271.03</v>
      </c>
      <c r="F13" s="74"/>
    </row>
    <row r="14" spans="1:6" ht="39" customHeight="1">
      <c r="A14" s="83" t="s">
        <v>30</v>
      </c>
      <c r="B14" s="84" t="s">
        <v>101</v>
      </c>
      <c r="C14" s="238">
        <v>22941880.44</v>
      </c>
      <c r="D14" s="238">
        <v>25118023.49</v>
      </c>
      <c r="E14" s="239">
        <v>30785577.75</v>
      </c>
      <c r="F14" s="85"/>
    </row>
    <row r="15" spans="1:6" ht="39" customHeight="1">
      <c r="A15" s="83" t="s">
        <v>32</v>
      </c>
      <c r="B15" s="84" t="s">
        <v>102</v>
      </c>
      <c r="C15" s="238">
        <f>'Lata poprzednie'!D6</f>
        <v>28031109.09</v>
      </c>
      <c r="D15" s="238">
        <f>'Lata poprzednie'!E6</f>
        <v>27321760.36</v>
      </c>
      <c r="E15" s="239">
        <f>'Lata poprzednie'!F6</f>
        <v>32636389.959999997</v>
      </c>
      <c r="F15" s="85"/>
    </row>
    <row r="16" spans="1:6" ht="39" customHeight="1">
      <c r="A16" s="86" t="s">
        <v>103</v>
      </c>
      <c r="B16" s="87" t="s">
        <v>104</v>
      </c>
      <c r="C16" s="88">
        <f>(C12+C13-C14)/C15</f>
        <v>0.16116886190606308</v>
      </c>
      <c r="D16" s="88">
        <f>(D12+D13-D14)/D15</f>
        <v>0.07487950787370139</v>
      </c>
      <c r="E16" s="89">
        <f>(E12+E13-E14)/E15</f>
        <v>0.028011258019666092</v>
      </c>
      <c r="F16" s="74"/>
    </row>
    <row r="17" spans="1:6" ht="12.75">
      <c r="A17" s="74"/>
      <c r="B17" s="74"/>
      <c r="C17" s="74"/>
      <c r="D17" s="74"/>
      <c r="E17" s="74"/>
      <c r="F17" s="74"/>
    </row>
    <row r="18" spans="1:6" ht="12.75">
      <c r="A18" s="74"/>
      <c r="B18" s="74"/>
      <c r="C18" s="74"/>
      <c r="D18" s="74"/>
      <c r="E18" s="74"/>
      <c r="F18" s="74"/>
    </row>
  </sheetData>
  <sheetProtection/>
  <mergeCells count="2">
    <mergeCell ref="B4:C4"/>
    <mergeCell ref="A7:E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B25" sqref="B25"/>
    </sheetView>
  </sheetViews>
  <sheetFormatPr defaultColWidth="9.00390625" defaultRowHeight="12.75"/>
  <cols>
    <col min="1" max="1" width="4.625" style="0" customWidth="1"/>
    <col min="2" max="2" width="39.75390625" style="0" customWidth="1"/>
    <col min="3" max="3" width="15.00390625" style="0" customWidth="1"/>
    <col min="4" max="4" width="13.75390625" style="0" customWidth="1"/>
    <col min="5" max="5" width="16.00390625" style="0" customWidth="1"/>
    <col min="6" max="6" width="14.25390625" style="0" customWidth="1"/>
    <col min="7" max="7" width="13.00390625" style="0" customWidth="1"/>
    <col min="8" max="8" width="12.875" style="0" customWidth="1"/>
    <col min="9" max="9" width="14.375" style="0" customWidth="1"/>
    <col min="10" max="10" width="13.375" style="0" customWidth="1"/>
    <col min="11" max="11" width="14.875" style="0" customWidth="1"/>
  </cols>
  <sheetData>
    <row r="1" spans="1:11" ht="12.75">
      <c r="A1" s="74"/>
      <c r="B1" s="74"/>
      <c r="C1" s="74"/>
      <c r="D1" s="74"/>
      <c r="E1" s="255" t="s">
        <v>182</v>
      </c>
      <c r="F1" s="90"/>
      <c r="G1" s="90"/>
      <c r="H1" s="90"/>
      <c r="I1" s="90"/>
      <c r="J1" s="90"/>
      <c r="K1" s="90"/>
    </row>
    <row r="2" spans="1:11" ht="12.7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90" customHeight="1">
      <c r="A3" s="409" t="s">
        <v>98</v>
      </c>
      <c r="B3" s="410" t="s">
        <v>105</v>
      </c>
      <c r="C3" s="411" t="s">
        <v>106</v>
      </c>
      <c r="D3" s="411" t="s">
        <v>107</v>
      </c>
      <c r="E3" s="412" t="s">
        <v>166</v>
      </c>
      <c r="F3" s="403" t="s">
        <v>109</v>
      </c>
      <c r="G3" s="403"/>
      <c r="H3" s="403"/>
      <c r="I3" s="403"/>
      <c r="J3" s="403"/>
      <c r="K3" s="403"/>
    </row>
    <row r="4" spans="1:11" ht="12.75">
      <c r="A4" s="409"/>
      <c r="B4" s="410"/>
      <c r="C4" s="410"/>
      <c r="D4" s="410"/>
      <c r="E4" s="413"/>
      <c r="F4" s="91">
        <v>2011</v>
      </c>
      <c r="G4" s="91">
        <v>2012</v>
      </c>
      <c r="H4" s="91">
        <v>2013</v>
      </c>
      <c r="I4" s="92">
        <v>2014</v>
      </c>
      <c r="J4" s="92">
        <v>2015</v>
      </c>
      <c r="K4" s="93">
        <v>2016</v>
      </c>
    </row>
    <row r="5" spans="1:11" ht="39.75" customHeight="1">
      <c r="A5" s="83" t="s">
        <v>5</v>
      </c>
      <c r="B5" s="94" t="s">
        <v>110</v>
      </c>
      <c r="C5" s="95"/>
      <c r="D5" s="96" t="s">
        <v>111</v>
      </c>
      <c r="E5" s="139">
        <f>Ciągłość!E11</f>
        <v>27988.2</v>
      </c>
      <c r="F5" s="139">
        <f>Ciągłość!F11</f>
        <v>9292.8</v>
      </c>
      <c r="G5" s="139">
        <f>Ciągłość!G11</f>
        <v>9292.8</v>
      </c>
      <c r="H5" s="139">
        <f>Ciągłość!H11</f>
        <v>2305.8</v>
      </c>
      <c r="I5" s="140">
        <f>Ciągłość!I11</f>
        <v>0</v>
      </c>
      <c r="J5" s="295">
        <v>0</v>
      </c>
      <c r="K5" s="141">
        <f>Ciągłość!J11</f>
        <v>0</v>
      </c>
    </row>
    <row r="6" spans="1:11" ht="39.75" customHeight="1">
      <c r="A6" s="81" t="s">
        <v>13</v>
      </c>
      <c r="B6" s="405" t="s">
        <v>112</v>
      </c>
      <c r="C6" s="405"/>
      <c r="D6" s="405"/>
      <c r="E6" s="405"/>
      <c r="F6" s="405"/>
      <c r="G6" s="405"/>
      <c r="H6" s="405"/>
      <c r="I6" s="405"/>
      <c r="J6" s="405"/>
      <c r="K6" s="405"/>
    </row>
    <row r="7" spans="1:11" ht="39.75" customHeight="1">
      <c r="A7" s="83">
        <v>1</v>
      </c>
      <c r="B7" s="98" t="s">
        <v>175</v>
      </c>
      <c r="C7" s="363" t="s">
        <v>173</v>
      </c>
      <c r="D7" s="99" t="s">
        <v>152</v>
      </c>
      <c r="E7" s="143">
        <v>215622</v>
      </c>
      <c r="F7" s="100">
        <v>0</v>
      </c>
      <c r="G7" s="144">
        <v>156752</v>
      </c>
      <c r="H7" s="144">
        <v>58870</v>
      </c>
      <c r="I7" s="101">
        <v>0</v>
      </c>
      <c r="J7" s="101"/>
      <c r="K7" s="102"/>
    </row>
    <row r="8" spans="1:11" ht="39.75" customHeight="1">
      <c r="A8" s="334">
        <v>2</v>
      </c>
      <c r="B8" s="375" t="s">
        <v>174</v>
      </c>
      <c r="C8" s="358" t="s">
        <v>119</v>
      </c>
      <c r="D8" s="358" t="s">
        <v>144</v>
      </c>
      <c r="E8" s="359">
        <f>SUM(F8:K8)</f>
        <v>47150</v>
      </c>
      <c r="F8" s="376">
        <v>0</v>
      </c>
      <c r="G8" s="360">
        <v>47150</v>
      </c>
      <c r="H8" s="360">
        <v>0</v>
      </c>
      <c r="I8" s="121"/>
      <c r="J8" s="121"/>
      <c r="K8" s="102"/>
    </row>
    <row r="9" spans="1:11" ht="39.75" customHeight="1">
      <c r="A9" s="334">
        <v>3</v>
      </c>
      <c r="B9" s="375" t="s">
        <v>176</v>
      </c>
      <c r="C9" s="358" t="s">
        <v>119</v>
      </c>
      <c r="D9" s="358" t="s">
        <v>144</v>
      </c>
      <c r="E9" s="377">
        <v>47640</v>
      </c>
      <c r="F9" s="376">
        <v>0</v>
      </c>
      <c r="G9" s="360">
        <v>47640</v>
      </c>
      <c r="H9" s="360">
        <v>0</v>
      </c>
      <c r="I9" s="121"/>
      <c r="J9" s="121"/>
      <c r="K9" s="102"/>
    </row>
    <row r="10" spans="1:11" ht="39.75" customHeight="1">
      <c r="A10" s="334">
        <v>4</v>
      </c>
      <c r="B10" s="375" t="s">
        <v>177</v>
      </c>
      <c r="C10" s="358" t="s">
        <v>119</v>
      </c>
      <c r="D10" s="358" t="s">
        <v>144</v>
      </c>
      <c r="E10" s="377">
        <v>47640</v>
      </c>
      <c r="F10" s="376">
        <v>0</v>
      </c>
      <c r="G10" s="360">
        <v>47640</v>
      </c>
      <c r="H10" s="360">
        <v>0</v>
      </c>
      <c r="I10" s="121"/>
      <c r="J10" s="121"/>
      <c r="K10" s="102"/>
    </row>
    <row r="11" spans="1:11" ht="39.75" customHeight="1">
      <c r="A11" s="334">
        <v>5</v>
      </c>
      <c r="B11" s="375" t="s">
        <v>178</v>
      </c>
      <c r="C11" s="358" t="s">
        <v>119</v>
      </c>
      <c r="D11" s="358" t="s">
        <v>144</v>
      </c>
      <c r="E11" s="377">
        <v>46820</v>
      </c>
      <c r="F11" s="376">
        <v>0</v>
      </c>
      <c r="G11" s="360">
        <v>46820</v>
      </c>
      <c r="H11" s="360">
        <v>0</v>
      </c>
      <c r="I11" s="121"/>
      <c r="J11" s="121"/>
      <c r="K11" s="102"/>
    </row>
    <row r="12" spans="1:11" ht="39.75" customHeight="1">
      <c r="A12" s="83"/>
      <c r="B12" s="98"/>
      <c r="C12" s="99"/>
      <c r="D12" s="99"/>
      <c r="E12" s="143">
        <f>SUM(F12:K12)</f>
        <v>0</v>
      </c>
      <c r="F12" s="100">
        <v>0</v>
      </c>
      <c r="G12" s="144">
        <v>0</v>
      </c>
      <c r="H12" s="144">
        <v>0</v>
      </c>
      <c r="I12" s="101"/>
      <c r="J12" s="101"/>
      <c r="K12" s="102"/>
    </row>
    <row r="13" spans="1:11" ht="19.5" customHeight="1">
      <c r="A13" s="406" t="s">
        <v>113</v>
      </c>
      <c r="B13" s="406"/>
      <c r="C13" s="103" t="s">
        <v>114</v>
      </c>
      <c r="D13" s="103" t="s">
        <v>114</v>
      </c>
      <c r="E13" s="146">
        <f aca="true" t="shared" si="0" ref="E13:K13">SUM(E7:E12)</f>
        <v>404872</v>
      </c>
      <c r="F13" s="104">
        <f t="shared" si="0"/>
        <v>0</v>
      </c>
      <c r="G13" s="146">
        <f t="shared" si="0"/>
        <v>346002</v>
      </c>
      <c r="H13" s="146">
        <f t="shared" si="0"/>
        <v>58870</v>
      </c>
      <c r="I13" s="105">
        <f t="shared" si="0"/>
        <v>0</v>
      </c>
      <c r="J13" s="105">
        <v>0</v>
      </c>
      <c r="K13" s="106">
        <f t="shared" si="0"/>
        <v>0</v>
      </c>
    </row>
    <row r="14" spans="1:11" ht="39.75" customHeight="1">
      <c r="A14" s="81" t="s">
        <v>23</v>
      </c>
      <c r="B14" s="405" t="s">
        <v>115</v>
      </c>
      <c r="C14" s="405"/>
      <c r="D14" s="405"/>
      <c r="E14" s="405"/>
      <c r="F14" s="405"/>
      <c r="G14" s="405"/>
      <c r="H14" s="405"/>
      <c r="I14" s="405"/>
      <c r="J14" s="405"/>
      <c r="K14" s="405"/>
    </row>
    <row r="15" spans="1:11" ht="64.5" customHeight="1">
      <c r="A15" s="83">
        <v>1</v>
      </c>
      <c r="B15" s="257" t="s">
        <v>169</v>
      </c>
      <c r="C15" s="99" t="s">
        <v>119</v>
      </c>
      <c r="D15" s="99" t="s">
        <v>126</v>
      </c>
      <c r="E15" s="143">
        <v>110654</v>
      </c>
      <c r="F15" s="144">
        <v>97036</v>
      </c>
      <c r="G15" s="144">
        <v>0</v>
      </c>
      <c r="H15" s="144">
        <v>0</v>
      </c>
      <c r="I15" s="145">
        <v>0</v>
      </c>
      <c r="J15" s="145"/>
      <c r="K15" s="102">
        <v>0</v>
      </c>
    </row>
    <row r="16" spans="1:11" ht="64.5" customHeight="1">
      <c r="A16" s="83">
        <v>2</v>
      </c>
      <c r="B16" s="257" t="s">
        <v>170</v>
      </c>
      <c r="C16" s="99" t="s">
        <v>119</v>
      </c>
      <c r="D16" s="99" t="s">
        <v>137</v>
      </c>
      <c r="E16" s="143">
        <v>265000</v>
      </c>
      <c r="F16" s="144">
        <v>200000</v>
      </c>
      <c r="G16" s="144">
        <v>0</v>
      </c>
      <c r="H16" s="144">
        <v>0</v>
      </c>
      <c r="I16" s="145">
        <v>0</v>
      </c>
      <c r="J16" s="145"/>
      <c r="K16" s="256">
        <v>0</v>
      </c>
    </row>
    <row r="17" spans="1:11" ht="63.75" customHeight="1">
      <c r="A17" s="334">
        <v>3</v>
      </c>
      <c r="B17" s="357" t="s">
        <v>127</v>
      </c>
      <c r="C17" s="358" t="s">
        <v>119</v>
      </c>
      <c r="D17" s="358" t="s">
        <v>126</v>
      </c>
      <c r="E17" s="359">
        <v>2211330.01</v>
      </c>
      <c r="F17" s="360">
        <v>1243634.23</v>
      </c>
      <c r="G17" s="360">
        <v>0</v>
      </c>
      <c r="H17" s="144">
        <v>0</v>
      </c>
      <c r="I17" s="144">
        <v>0</v>
      </c>
      <c r="J17" s="145"/>
      <c r="K17" s="108">
        <v>0</v>
      </c>
    </row>
    <row r="18" spans="1:11" ht="98.25" customHeight="1">
      <c r="A18" s="364">
        <v>4</v>
      </c>
      <c r="B18" s="257" t="s">
        <v>172</v>
      </c>
      <c r="C18" s="342" t="s">
        <v>119</v>
      </c>
      <c r="D18" s="342" t="s">
        <v>128</v>
      </c>
      <c r="E18" s="343">
        <v>2853196.24</v>
      </c>
      <c r="F18" s="339">
        <v>2300000</v>
      </c>
      <c r="G18" s="339">
        <v>0</v>
      </c>
      <c r="H18" s="360">
        <v>0</v>
      </c>
      <c r="I18" s="360">
        <v>0</v>
      </c>
      <c r="J18" s="361"/>
      <c r="K18" s="362">
        <v>0</v>
      </c>
    </row>
    <row r="19" spans="1:11" ht="58.5" customHeight="1">
      <c r="A19" s="83">
        <v>5</v>
      </c>
      <c r="B19" s="107" t="s">
        <v>143</v>
      </c>
      <c r="C19" s="99" t="s">
        <v>119</v>
      </c>
      <c r="D19" s="99" t="s">
        <v>144</v>
      </c>
      <c r="E19" s="143">
        <v>402835</v>
      </c>
      <c r="F19" s="144">
        <v>10000</v>
      </c>
      <c r="G19" s="144">
        <v>392835</v>
      </c>
      <c r="H19" s="144">
        <v>0</v>
      </c>
      <c r="I19" s="144">
        <v>0</v>
      </c>
      <c r="J19" s="145"/>
      <c r="K19" s="108">
        <v>0</v>
      </c>
    </row>
    <row r="20" spans="1:11" ht="56.25" customHeight="1">
      <c r="A20" s="83">
        <v>6</v>
      </c>
      <c r="B20" s="107" t="s">
        <v>146</v>
      </c>
      <c r="C20" s="99" t="s">
        <v>119</v>
      </c>
      <c r="D20" s="99" t="s">
        <v>124</v>
      </c>
      <c r="E20" s="143">
        <v>335600</v>
      </c>
      <c r="F20" s="144">
        <v>20000</v>
      </c>
      <c r="G20" s="144">
        <v>250000</v>
      </c>
      <c r="H20" s="144">
        <v>0</v>
      </c>
      <c r="I20" s="144">
        <v>0</v>
      </c>
      <c r="J20" s="145"/>
      <c r="K20" s="108">
        <v>0</v>
      </c>
    </row>
    <row r="21" spans="1:11" ht="77.25" customHeight="1">
      <c r="A21" s="83">
        <v>7</v>
      </c>
      <c r="B21" s="257" t="s">
        <v>164</v>
      </c>
      <c r="C21" s="342" t="s">
        <v>119</v>
      </c>
      <c r="D21" s="342" t="s">
        <v>145</v>
      </c>
      <c r="E21" s="343">
        <v>2159854</v>
      </c>
      <c r="F21" s="339">
        <v>50000</v>
      </c>
      <c r="G21" s="339">
        <v>100000</v>
      </c>
      <c r="H21" s="339">
        <v>2000000</v>
      </c>
      <c r="I21" s="339">
        <v>0</v>
      </c>
      <c r="J21" s="344"/>
      <c r="K21" s="345">
        <v>0</v>
      </c>
    </row>
    <row r="22" spans="1:11" ht="57.75" customHeight="1">
      <c r="A22" s="83">
        <v>8</v>
      </c>
      <c r="B22" s="257" t="s">
        <v>147</v>
      </c>
      <c r="C22" s="342" t="s">
        <v>119</v>
      </c>
      <c r="D22" s="342" t="s">
        <v>137</v>
      </c>
      <c r="E22" s="343">
        <v>50000</v>
      </c>
      <c r="F22" s="339">
        <v>30000</v>
      </c>
      <c r="G22" s="339">
        <v>0</v>
      </c>
      <c r="H22" s="339">
        <v>0</v>
      </c>
      <c r="I22" s="339">
        <v>0</v>
      </c>
      <c r="J22" s="344"/>
      <c r="K22" s="345">
        <v>0</v>
      </c>
    </row>
    <row r="23" spans="1:11" ht="59.25" customHeight="1">
      <c r="A23" s="83">
        <v>9</v>
      </c>
      <c r="B23" s="257" t="s">
        <v>148</v>
      </c>
      <c r="C23" s="342" t="s">
        <v>119</v>
      </c>
      <c r="D23" s="342" t="s">
        <v>144</v>
      </c>
      <c r="E23" s="343">
        <v>100000</v>
      </c>
      <c r="F23" s="339">
        <v>80000</v>
      </c>
      <c r="G23" s="339">
        <v>20000</v>
      </c>
      <c r="H23" s="339">
        <v>0</v>
      </c>
      <c r="I23" s="339">
        <v>0</v>
      </c>
      <c r="J23" s="344"/>
      <c r="K23" s="345">
        <v>0</v>
      </c>
    </row>
    <row r="24" spans="1:11" ht="54" customHeight="1">
      <c r="A24" s="334">
        <v>10</v>
      </c>
      <c r="B24" s="257" t="s">
        <v>130</v>
      </c>
      <c r="C24" s="342" t="s">
        <v>119</v>
      </c>
      <c r="D24" s="342" t="s">
        <v>118</v>
      </c>
      <c r="E24" s="343">
        <v>9000000</v>
      </c>
      <c r="F24" s="339">
        <v>200000</v>
      </c>
      <c r="G24" s="339">
        <v>2000000</v>
      </c>
      <c r="H24" s="339">
        <v>6800000</v>
      </c>
      <c r="I24" s="339">
        <v>0</v>
      </c>
      <c r="J24" s="344"/>
      <c r="K24" s="345"/>
    </row>
    <row r="25" spans="1:11" ht="63.75" customHeight="1">
      <c r="A25" s="334">
        <v>11</v>
      </c>
      <c r="B25" s="257" t="s">
        <v>183</v>
      </c>
      <c r="C25" s="342" t="s">
        <v>119</v>
      </c>
      <c r="D25" s="342" t="s">
        <v>129</v>
      </c>
      <c r="E25" s="343">
        <v>1487031.28</v>
      </c>
      <c r="F25" s="339">
        <v>1430720</v>
      </c>
      <c r="G25" s="339">
        <v>0</v>
      </c>
      <c r="H25" s="339">
        <v>0</v>
      </c>
      <c r="I25" s="339">
        <v>0</v>
      </c>
      <c r="J25" s="344"/>
      <c r="K25" s="345">
        <v>0</v>
      </c>
    </row>
    <row r="26" spans="1:11" ht="78" customHeight="1">
      <c r="A26" s="364">
        <v>12</v>
      </c>
      <c r="B26" s="257" t="s">
        <v>131</v>
      </c>
      <c r="C26" s="342" t="s">
        <v>119</v>
      </c>
      <c r="D26" s="342" t="s">
        <v>132</v>
      </c>
      <c r="E26" s="343">
        <v>1621427.45</v>
      </c>
      <c r="F26" s="339">
        <v>625634.3</v>
      </c>
      <c r="G26" s="360">
        <v>0</v>
      </c>
      <c r="H26" s="360">
        <v>0</v>
      </c>
      <c r="I26" s="360">
        <v>0</v>
      </c>
      <c r="J26" s="361"/>
      <c r="K26" s="362">
        <v>0</v>
      </c>
    </row>
    <row r="27" spans="1:11" s="365" customFormat="1" ht="57" customHeight="1">
      <c r="A27" s="334">
        <v>13</v>
      </c>
      <c r="B27" s="357" t="s">
        <v>133</v>
      </c>
      <c r="C27" s="358" t="s">
        <v>119</v>
      </c>
      <c r="D27" s="358" t="s">
        <v>120</v>
      </c>
      <c r="E27" s="359">
        <v>13520000</v>
      </c>
      <c r="F27" s="371">
        <v>30000</v>
      </c>
      <c r="G27" s="360">
        <v>0</v>
      </c>
      <c r="H27" s="360">
        <v>3823986.41</v>
      </c>
      <c r="I27" s="360">
        <v>3132200</v>
      </c>
      <c r="J27" s="361">
        <v>5983300</v>
      </c>
      <c r="K27" s="374">
        <v>0</v>
      </c>
    </row>
    <row r="28" spans="1:11" s="366" customFormat="1" ht="54.75" customHeight="1">
      <c r="A28" s="334">
        <v>14</v>
      </c>
      <c r="B28" s="357" t="s">
        <v>134</v>
      </c>
      <c r="C28" s="358" t="s">
        <v>119</v>
      </c>
      <c r="D28" s="358" t="s">
        <v>135</v>
      </c>
      <c r="E28" s="359">
        <v>533043.6</v>
      </c>
      <c r="F28" s="360">
        <v>0</v>
      </c>
      <c r="G28" s="360">
        <v>200000</v>
      </c>
      <c r="H28" s="360">
        <v>200000</v>
      </c>
      <c r="I28" s="360">
        <v>0</v>
      </c>
      <c r="J28" s="344"/>
      <c r="K28" s="346">
        <v>0</v>
      </c>
    </row>
    <row r="29" spans="1:11" ht="55.5" customHeight="1">
      <c r="A29" s="364">
        <v>15</v>
      </c>
      <c r="B29" s="257" t="s">
        <v>136</v>
      </c>
      <c r="C29" s="342" t="s">
        <v>119</v>
      </c>
      <c r="D29" s="342" t="s">
        <v>137</v>
      </c>
      <c r="E29" s="343">
        <v>375820.47</v>
      </c>
      <c r="F29" s="339">
        <v>365820.47</v>
      </c>
      <c r="G29" s="339">
        <v>0</v>
      </c>
      <c r="H29" s="339">
        <v>0</v>
      </c>
      <c r="I29" s="339">
        <v>0</v>
      </c>
      <c r="J29" s="361"/>
      <c r="K29" s="362">
        <v>0</v>
      </c>
    </row>
    <row r="30" spans="1:11" s="366" customFormat="1" ht="55.5" customHeight="1">
      <c r="A30" s="334">
        <v>16</v>
      </c>
      <c r="B30" s="357" t="s">
        <v>138</v>
      </c>
      <c r="C30" s="368" t="s">
        <v>119</v>
      </c>
      <c r="D30" s="368" t="s">
        <v>139</v>
      </c>
      <c r="E30" s="369">
        <v>900000</v>
      </c>
      <c r="F30" s="370">
        <v>600000</v>
      </c>
      <c r="G30" s="370">
        <v>100000</v>
      </c>
      <c r="H30" s="370">
        <v>100000</v>
      </c>
      <c r="I30" s="370">
        <v>100000</v>
      </c>
      <c r="J30" s="372"/>
      <c r="K30" s="373">
        <v>0</v>
      </c>
    </row>
    <row r="31" spans="1:11" ht="59.25" customHeight="1">
      <c r="A31" s="83">
        <v>17</v>
      </c>
      <c r="B31" s="257" t="s">
        <v>140</v>
      </c>
      <c r="C31" s="342" t="s">
        <v>119</v>
      </c>
      <c r="D31" s="342" t="s">
        <v>141</v>
      </c>
      <c r="E31" s="343">
        <v>926985.53</v>
      </c>
      <c r="F31" s="339">
        <v>250000</v>
      </c>
      <c r="G31" s="339">
        <v>50000</v>
      </c>
      <c r="H31" s="339">
        <v>0</v>
      </c>
      <c r="I31" s="370">
        <v>0</v>
      </c>
      <c r="J31" s="372"/>
      <c r="K31" s="373">
        <v>0</v>
      </c>
    </row>
    <row r="32" spans="1:11" ht="83.25" customHeight="1">
      <c r="A32" s="334">
        <v>18</v>
      </c>
      <c r="B32" s="357" t="s">
        <v>142</v>
      </c>
      <c r="C32" s="358" t="s">
        <v>119</v>
      </c>
      <c r="D32" s="358" t="s">
        <v>163</v>
      </c>
      <c r="E32" s="359">
        <v>10441807.67</v>
      </c>
      <c r="F32" s="360">
        <v>200000</v>
      </c>
      <c r="G32" s="360">
        <v>2000000</v>
      </c>
      <c r="H32" s="360">
        <v>3400000</v>
      </c>
      <c r="I32" s="370">
        <v>120000</v>
      </c>
      <c r="J32" s="370">
        <v>2099355.91</v>
      </c>
      <c r="K32" s="370">
        <v>2200644.09</v>
      </c>
    </row>
    <row r="33" spans="1:11" ht="53.25" customHeight="1">
      <c r="A33" s="83">
        <v>19</v>
      </c>
      <c r="B33" s="257" t="s">
        <v>149</v>
      </c>
      <c r="C33" s="342" t="s">
        <v>119</v>
      </c>
      <c r="D33" s="342" t="s">
        <v>141</v>
      </c>
      <c r="E33" s="343">
        <v>1832823.11</v>
      </c>
      <c r="F33" s="339">
        <v>866943.11</v>
      </c>
      <c r="G33" s="339">
        <v>300000</v>
      </c>
      <c r="H33" s="339">
        <v>0</v>
      </c>
      <c r="I33" s="339">
        <v>0</v>
      </c>
      <c r="J33" s="344"/>
      <c r="K33" s="345">
        <v>0</v>
      </c>
    </row>
    <row r="34" spans="1:11" ht="55.5" customHeight="1">
      <c r="A34" s="335">
        <v>20</v>
      </c>
      <c r="B34" s="347" t="s">
        <v>150</v>
      </c>
      <c r="C34" s="348" t="s">
        <v>119</v>
      </c>
      <c r="D34" s="348" t="s">
        <v>124</v>
      </c>
      <c r="E34" s="349">
        <v>166000</v>
      </c>
      <c r="F34" s="336">
        <v>134000</v>
      </c>
      <c r="G34" s="336">
        <v>0</v>
      </c>
      <c r="H34" s="336">
        <v>0</v>
      </c>
      <c r="I34" s="336">
        <v>0</v>
      </c>
      <c r="J34" s="337"/>
      <c r="K34" s="338">
        <v>0</v>
      </c>
    </row>
    <row r="35" spans="1:11" ht="61.5" customHeight="1">
      <c r="A35" s="81">
        <v>21</v>
      </c>
      <c r="B35" s="350" t="s">
        <v>154</v>
      </c>
      <c r="C35" s="351" t="s">
        <v>119</v>
      </c>
      <c r="D35" s="351" t="s">
        <v>132</v>
      </c>
      <c r="E35" s="352">
        <v>2418376.94</v>
      </c>
      <c r="F35" s="353">
        <v>490000</v>
      </c>
      <c r="G35" s="353">
        <v>0</v>
      </c>
      <c r="H35" s="353">
        <v>0</v>
      </c>
      <c r="I35" s="353">
        <v>0</v>
      </c>
      <c r="J35" s="354"/>
      <c r="K35" s="346">
        <v>0</v>
      </c>
    </row>
    <row r="36" spans="1:11" ht="82.5" customHeight="1">
      <c r="A36" s="334">
        <v>22</v>
      </c>
      <c r="B36" s="257" t="s">
        <v>155</v>
      </c>
      <c r="C36" s="342" t="s">
        <v>119</v>
      </c>
      <c r="D36" s="342" t="s">
        <v>137</v>
      </c>
      <c r="E36" s="343">
        <v>0</v>
      </c>
      <c r="F36" s="339">
        <v>0</v>
      </c>
      <c r="G36" s="339">
        <v>0</v>
      </c>
      <c r="H36" s="339">
        <v>0</v>
      </c>
      <c r="I36" s="360">
        <v>0</v>
      </c>
      <c r="J36" s="361"/>
      <c r="K36" s="362">
        <v>0</v>
      </c>
    </row>
    <row r="37" spans="1:11" ht="54" customHeight="1">
      <c r="A37" s="334">
        <v>23</v>
      </c>
      <c r="B37" s="257" t="s">
        <v>156</v>
      </c>
      <c r="C37" s="342" t="s">
        <v>119</v>
      </c>
      <c r="D37" s="342" t="s">
        <v>141</v>
      </c>
      <c r="E37" s="343">
        <v>246221.81</v>
      </c>
      <c r="F37" s="339">
        <v>30000</v>
      </c>
      <c r="G37" s="339">
        <v>0</v>
      </c>
      <c r="H37" s="339">
        <v>0</v>
      </c>
      <c r="I37" s="339">
        <v>0</v>
      </c>
      <c r="J37" s="344"/>
      <c r="K37" s="345">
        <v>0</v>
      </c>
    </row>
    <row r="38" spans="1:11" s="367" customFormat="1" ht="78.75" customHeight="1">
      <c r="A38" s="364">
        <v>24</v>
      </c>
      <c r="B38" s="257" t="s">
        <v>168</v>
      </c>
      <c r="C38" s="342" t="s">
        <v>119</v>
      </c>
      <c r="D38" s="342" t="s">
        <v>137</v>
      </c>
      <c r="E38" s="343">
        <v>295000</v>
      </c>
      <c r="F38" s="339">
        <v>245000</v>
      </c>
      <c r="G38" s="339">
        <v>0</v>
      </c>
      <c r="H38" s="339">
        <v>0</v>
      </c>
      <c r="I38" s="339">
        <v>0</v>
      </c>
      <c r="J38" s="344"/>
      <c r="K38" s="345">
        <v>0</v>
      </c>
    </row>
    <row r="39" spans="1:11" ht="55.5" customHeight="1">
      <c r="A39" s="334">
        <v>25</v>
      </c>
      <c r="B39" s="257" t="s">
        <v>157</v>
      </c>
      <c r="C39" s="342" t="s">
        <v>119</v>
      </c>
      <c r="D39" s="342" t="s">
        <v>135</v>
      </c>
      <c r="E39" s="343">
        <v>2297056.99</v>
      </c>
      <c r="F39" s="339">
        <v>200000</v>
      </c>
      <c r="G39" s="339">
        <v>1900000</v>
      </c>
      <c r="H39" s="339">
        <v>100000</v>
      </c>
      <c r="I39" s="339">
        <v>0</v>
      </c>
      <c r="J39" s="344"/>
      <c r="K39" s="345">
        <v>0</v>
      </c>
    </row>
    <row r="40" spans="1:11" ht="66.75" customHeight="1">
      <c r="A40" s="334">
        <v>26</v>
      </c>
      <c r="B40" s="257" t="s">
        <v>158</v>
      </c>
      <c r="C40" s="342" t="s">
        <v>119</v>
      </c>
      <c r="D40" s="342" t="s">
        <v>159</v>
      </c>
      <c r="E40" s="343">
        <v>193444.99</v>
      </c>
      <c r="F40" s="339">
        <v>172000</v>
      </c>
      <c r="G40" s="339">
        <v>0</v>
      </c>
      <c r="H40" s="339">
        <v>0</v>
      </c>
      <c r="I40" s="339">
        <v>0</v>
      </c>
      <c r="J40" s="344"/>
      <c r="K40" s="345">
        <v>0</v>
      </c>
    </row>
    <row r="41" spans="1:11" ht="54" customHeight="1">
      <c r="A41" s="83">
        <v>27</v>
      </c>
      <c r="B41" s="257" t="s">
        <v>151</v>
      </c>
      <c r="C41" s="342" t="s">
        <v>119</v>
      </c>
      <c r="D41" s="342" t="s">
        <v>118</v>
      </c>
      <c r="E41" s="343">
        <v>480000</v>
      </c>
      <c r="F41" s="339">
        <v>30000</v>
      </c>
      <c r="G41" s="339">
        <v>200000</v>
      </c>
      <c r="H41" s="339">
        <v>200000</v>
      </c>
      <c r="I41" s="339">
        <v>0</v>
      </c>
      <c r="J41" s="344"/>
      <c r="K41" s="345">
        <v>0</v>
      </c>
    </row>
    <row r="42" spans="1:11" s="366" customFormat="1" ht="67.5" customHeight="1">
      <c r="A42" s="83">
        <v>28</v>
      </c>
      <c r="B42" s="357" t="s">
        <v>179</v>
      </c>
      <c r="C42" s="358" t="s">
        <v>119</v>
      </c>
      <c r="D42" s="358" t="s">
        <v>128</v>
      </c>
      <c r="E42" s="359">
        <v>287000</v>
      </c>
      <c r="F42" s="360">
        <v>100000</v>
      </c>
      <c r="G42" s="360">
        <v>0</v>
      </c>
      <c r="H42" s="360">
        <v>0</v>
      </c>
      <c r="I42" s="370">
        <v>0</v>
      </c>
      <c r="J42" s="372"/>
      <c r="K42" s="373">
        <v>0</v>
      </c>
    </row>
    <row r="43" spans="1:11" ht="51.75" customHeight="1">
      <c r="A43" s="334">
        <v>29</v>
      </c>
      <c r="B43" s="257" t="s">
        <v>153</v>
      </c>
      <c r="C43" s="342" t="s">
        <v>119</v>
      </c>
      <c r="D43" s="342" t="s">
        <v>145</v>
      </c>
      <c r="E43" s="343">
        <v>1208869.37</v>
      </c>
      <c r="F43" s="339">
        <v>35000</v>
      </c>
      <c r="G43" s="339">
        <v>500000</v>
      </c>
      <c r="H43" s="339">
        <v>600000</v>
      </c>
      <c r="I43" s="339">
        <v>0</v>
      </c>
      <c r="J43" s="344"/>
      <c r="K43" s="345">
        <v>0</v>
      </c>
    </row>
    <row r="44" spans="1:11" ht="67.5" customHeight="1">
      <c r="A44" s="83">
        <v>30</v>
      </c>
      <c r="B44" s="257" t="s">
        <v>160</v>
      </c>
      <c r="C44" s="342" t="s">
        <v>119</v>
      </c>
      <c r="D44" s="342" t="s">
        <v>124</v>
      </c>
      <c r="E44" s="343">
        <v>687000</v>
      </c>
      <c r="F44" s="339">
        <v>40000</v>
      </c>
      <c r="G44" s="339">
        <v>310000</v>
      </c>
      <c r="H44" s="339">
        <v>0</v>
      </c>
      <c r="I44" s="339">
        <v>0</v>
      </c>
      <c r="J44" s="344"/>
      <c r="K44" s="345">
        <v>0</v>
      </c>
    </row>
    <row r="45" spans="1:11" ht="54.75" customHeight="1">
      <c r="A45" s="83">
        <v>31</v>
      </c>
      <c r="B45" s="257" t="s">
        <v>171</v>
      </c>
      <c r="C45" s="342" t="s">
        <v>119</v>
      </c>
      <c r="D45" s="342" t="s">
        <v>124</v>
      </c>
      <c r="E45" s="343">
        <v>1503488.13</v>
      </c>
      <c r="F45" s="339">
        <v>283165</v>
      </c>
      <c r="G45" s="339">
        <v>1199355.91</v>
      </c>
      <c r="H45" s="339">
        <v>0</v>
      </c>
      <c r="I45" s="339">
        <v>0</v>
      </c>
      <c r="J45" s="344"/>
      <c r="K45" s="345">
        <v>0</v>
      </c>
    </row>
    <row r="46" spans="1:11" ht="55.5" customHeight="1">
      <c r="A46" s="83">
        <v>32</v>
      </c>
      <c r="B46" s="257" t="s">
        <v>161</v>
      </c>
      <c r="C46" s="342" t="s">
        <v>119</v>
      </c>
      <c r="D46" s="342" t="s">
        <v>144</v>
      </c>
      <c r="E46" s="343">
        <v>800000</v>
      </c>
      <c r="F46" s="339">
        <v>100000</v>
      </c>
      <c r="G46" s="339">
        <v>700000</v>
      </c>
      <c r="H46" s="339">
        <v>0</v>
      </c>
      <c r="I46" s="339">
        <v>0</v>
      </c>
      <c r="J46" s="344"/>
      <c r="K46" s="345">
        <v>0</v>
      </c>
    </row>
    <row r="47" spans="1:11" ht="54.75" customHeight="1" thickBot="1">
      <c r="A47" s="83">
        <v>33</v>
      </c>
      <c r="B47" s="257" t="s">
        <v>162</v>
      </c>
      <c r="C47" s="342" t="s">
        <v>119</v>
      </c>
      <c r="D47" s="342" t="s">
        <v>152</v>
      </c>
      <c r="E47" s="343">
        <v>230000</v>
      </c>
      <c r="F47" s="339">
        <v>30000</v>
      </c>
      <c r="G47" s="339">
        <v>0</v>
      </c>
      <c r="H47" s="339">
        <v>200000</v>
      </c>
      <c r="I47" s="339">
        <v>0</v>
      </c>
      <c r="J47" s="344"/>
      <c r="K47" s="345">
        <v>0</v>
      </c>
    </row>
    <row r="48" spans="1:11" ht="19.5" customHeight="1" thickBot="1">
      <c r="A48" s="406" t="s">
        <v>113</v>
      </c>
      <c r="B48" s="406"/>
      <c r="C48" s="103" t="s">
        <v>114</v>
      </c>
      <c r="D48" s="103" t="s">
        <v>114</v>
      </c>
      <c r="E48" s="146">
        <f aca="true" t="shared" si="1" ref="E48:K48">SUM(E15:E47)</f>
        <v>59939866.59000001</v>
      </c>
      <c r="F48" s="147">
        <f t="shared" si="1"/>
        <v>10488953.11</v>
      </c>
      <c r="G48" s="147">
        <f t="shared" si="1"/>
        <v>10222190.91</v>
      </c>
      <c r="H48" s="147">
        <f t="shared" si="1"/>
        <v>17423986.41</v>
      </c>
      <c r="I48" s="148">
        <f t="shared" si="1"/>
        <v>3352200</v>
      </c>
      <c r="J48" s="148">
        <f t="shared" si="1"/>
        <v>8082655.91</v>
      </c>
      <c r="K48" s="333">
        <f t="shared" si="1"/>
        <v>2200644.09</v>
      </c>
    </row>
    <row r="49" spans="1:11" ht="39.75" customHeight="1">
      <c r="A49" s="81" t="s">
        <v>34</v>
      </c>
      <c r="B49" s="405" t="s">
        <v>116</v>
      </c>
      <c r="C49" s="405"/>
      <c r="D49" s="405"/>
      <c r="E49" s="405"/>
      <c r="F49" s="405"/>
      <c r="G49" s="405"/>
      <c r="H49" s="405"/>
      <c r="I49" s="405"/>
      <c r="J49" s="405"/>
      <c r="K49" s="407"/>
    </row>
    <row r="50" spans="1:11" ht="39.75" customHeight="1">
      <c r="A50" s="83">
        <v>1</v>
      </c>
      <c r="B50" s="109"/>
      <c r="C50" s="95"/>
      <c r="D50" s="95"/>
      <c r="E50" s="97">
        <f>SUM(F50:K50)</f>
        <v>0</v>
      </c>
      <c r="F50" s="110">
        <v>0</v>
      </c>
      <c r="G50" s="110">
        <v>0</v>
      </c>
      <c r="H50" s="110"/>
      <c r="I50" s="111"/>
      <c r="J50" s="111"/>
      <c r="K50" s="102"/>
    </row>
    <row r="51" spans="1:11" ht="19.5" customHeight="1">
      <c r="A51" s="408" t="s">
        <v>113</v>
      </c>
      <c r="B51" s="408"/>
      <c r="C51" s="103" t="s">
        <v>114</v>
      </c>
      <c r="D51" s="103" t="s">
        <v>114</v>
      </c>
      <c r="E51" s="104">
        <f aca="true" t="shared" si="2" ref="E51:K51">SUM(E50:E50)</f>
        <v>0</v>
      </c>
      <c r="F51" s="104">
        <f t="shared" si="2"/>
        <v>0</v>
      </c>
      <c r="G51" s="104">
        <f t="shared" si="2"/>
        <v>0</v>
      </c>
      <c r="H51" s="104">
        <f t="shared" si="2"/>
        <v>0</v>
      </c>
      <c r="I51" s="105">
        <f t="shared" si="2"/>
        <v>0</v>
      </c>
      <c r="J51" s="105"/>
      <c r="K51" s="106">
        <f t="shared" si="2"/>
        <v>0</v>
      </c>
    </row>
    <row r="52" spans="1:11" ht="39" customHeight="1">
      <c r="A52" s="404" t="s">
        <v>117</v>
      </c>
      <c r="B52" s="404"/>
      <c r="C52" s="112" t="s">
        <v>114</v>
      </c>
      <c r="D52" s="112" t="s">
        <v>114</v>
      </c>
      <c r="E52" s="142">
        <f aca="true" t="shared" si="3" ref="E52:K52">E5+E13+E48+E51</f>
        <v>60372726.790000014</v>
      </c>
      <c r="F52" s="142">
        <f t="shared" si="3"/>
        <v>10498245.91</v>
      </c>
      <c r="G52" s="142">
        <f t="shared" si="3"/>
        <v>10577485.71</v>
      </c>
      <c r="H52" s="142">
        <f t="shared" si="3"/>
        <v>17485162.21</v>
      </c>
      <c r="I52" s="142">
        <f t="shared" si="3"/>
        <v>3352200</v>
      </c>
      <c r="J52" s="142">
        <f t="shared" si="3"/>
        <v>8082655.91</v>
      </c>
      <c r="K52" s="142">
        <f t="shared" si="3"/>
        <v>2200644.09</v>
      </c>
    </row>
    <row r="53" spans="1:11" ht="12.7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1:11" ht="12.7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</row>
  </sheetData>
  <sheetProtection/>
  <mergeCells count="13">
    <mergeCell ref="C3:C4"/>
    <mergeCell ref="D3:D4"/>
    <mergeCell ref="E3:E4"/>
    <mergeCell ref="F3:K3"/>
    <mergeCell ref="A52:B52"/>
    <mergeCell ref="B6:K6"/>
    <mergeCell ref="A13:B13"/>
    <mergeCell ref="B14:K14"/>
    <mergeCell ref="A48:B48"/>
    <mergeCell ref="B49:K49"/>
    <mergeCell ref="A51:B51"/>
    <mergeCell ref="A3:A4"/>
    <mergeCell ref="B3:B4"/>
  </mergeCells>
  <printOptions horizontalCentered="1"/>
  <pageMargins left="0.31527777777777777" right="0.19652777777777777" top="0.1701388888888889" bottom="0.1597222222222222" header="0.5118055555555555" footer="0.5118055555555555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9.125" style="113" customWidth="1"/>
    <col min="2" max="2" width="31.75390625" style="113" customWidth="1"/>
    <col min="3" max="3" width="19.75390625" style="113" customWidth="1"/>
    <col min="4" max="4" width="13.375" style="113" customWidth="1"/>
    <col min="5" max="5" width="14.75390625" style="113" customWidth="1"/>
    <col min="6" max="10" width="15.75390625" style="113" customWidth="1"/>
    <col min="11" max="16384" width="9.125" style="113" customWidth="1"/>
  </cols>
  <sheetData>
    <row r="1" spans="1:10" ht="12.75">
      <c r="A1" s="74"/>
      <c r="B1" s="74"/>
      <c r="C1" s="74"/>
      <c r="D1" s="74"/>
      <c r="E1" s="355" t="s">
        <v>181</v>
      </c>
      <c r="F1" s="356"/>
      <c r="G1" s="356"/>
      <c r="H1" s="356"/>
      <c r="I1" s="356"/>
      <c r="J1" s="356"/>
    </row>
    <row r="2" spans="1:10" ht="12.75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s="114" customFormat="1" ht="90" customHeight="1">
      <c r="A3" s="409" t="s">
        <v>98</v>
      </c>
      <c r="B3" s="410" t="s">
        <v>105</v>
      </c>
      <c r="C3" s="411" t="s">
        <v>106</v>
      </c>
      <c r="D3" s="411" t="s">
        <v>107</v>
      </c>
      <c r="E3" s="411" t="s">
        <v>108</v>
      </c>
      <c r="F3" s="403" t="s">
        <v>109</v>
      </c>
      <c r="G3" s="403"/>
      <c r="H3" s="403"/>
      <c r="I3" s="403"/>
      <c r="J3" s="403"/>
    </row>
    <row r="4" spans="1:10" ht="12.75">
      <c r="A4" s="409"/>
      <c r="B4" s="410"/>
      <c r="C4" s="411"/>
      <c r="D4" s="411"/>
      <c r="E4" s="411"/>
      <c r="F4" s="91">
        <v>2011</v>
      </c>
      <c r="G4" s="91">
        <v>2012</v>
      </c>
      <c r="H4" s="91">
        <v>2013</v>
      </c>
      <c r="I4" s="92">
        <v>2014</v>
      </c>
      <c r="J4" s="93">
        <v>2015</v>
      </c>
    </row>
    <row r="5" spans="1:10" ht="39.75" customHeight="1">
      <c r="A5" s="83" t="s">
        <v>5</v>
      </c>
      <c r="B5" s="414" t="s">
        <v>110</v>
      </c>
      <c r="C5" s="414"/>
      <c r="D5" s="414"/>
      <c r="E5" s="414"/>
      <c r="F5" s="414"/>
      <c r="G5" s="414"/>
      <c r="H5" s="414"/>
      <c r="I5" s="414"/>
      <c r="J5" s="414"/>
    </row>
    <row r="6" spans="1:10" ht="39.75" customHeight="1">
      <c r="A6" s="83">
        <v>1</v>
      </c>
      <c r="B6" s="115" t="s">
        <v>121</v>
      </c>
      <c r="C6" s="95" t="s">
        <v>122</v>
      </c>
      <c r="D6" s="95" t="s">
        <v>118</v>
      </c>
      <c r="E6" s="149">
        <v>4099.2</v>
      </c>
      <c r="F6" s="66">
        <v>1024.8</v>
      </c>
      <c r="G6" s="66">
        <v>1024.8</v>
      </c>
      <c r="H6" s="66">
        <v>1024.8</v>
      </c>
      <c r="I6" s="150"/>
      <c r="J6" s="116"/>
    </row>
    <row r="7" spans="1:10" ht="39.75" customHeight="1">
      <c r="A7" s="83">
        <v>2</v>
      </c>
      <c r="B7" s="115" t="s">
        <v>123</v>
      </c>
      <c r="C7" s="95" t="s">
        <v>119</v>
      </c>
      <c r="D7" s="95" t="s">
        <v>124</v>
      </c>
      <c r="E7" s="149">
        <v>18216</v>
      </c>
      <c r="F7" s="66">
        <v>6072</v>
      </c>
      <c r="G7" s="66">
        <v>6072</v>
      </c>
      <c r="H7" s="66">
        <v>0</v>
      </c>
      <c r="I7" s="150"/>
      <c r="J7" s="116"/>
    </row>
    <row r="8" spans="1:10" ht="39.75" customHeight="1">
      <c r="A8" s="83">
        <v>3</v>
      </c>
      <c r="B8" s="115" t="s">
        <v>125</v>
      </c>
      <c r="C8" s="95" t="s">
        <v>119</v>
      </c>
      <c r="D8" s="95" t="s">
        <v>118</v>
      </c>
      <c r="E8" s="149">
        <v>5673</v>
      </c>
      <c r="F8" s="66">
        <v>2196</v>
      </c>
      <c r="G8" s="66">
        <v>2196</v>
      </c>
      <c r="H8" s="66">
        <v>1281</v>
      </c>
      <c r="I8" s="150"/>
      <c r="J8" s="116"/>
    </row>
    <row r="9" spans="1:10" ht="39.75" customHeight="1">
      <c r="A9" s="83">
        <v>4</v>
      </c>
      <c r="B9" s="115"/>
      <c r="C9" s="95"/>
      <c r="D9" s="95"/>
      <c r="E9" s="149">
        <f>SUM(F9:J9)</f>
        <v>0</v>
      </c>
      <c r="F9" s="66">
        <v>0</v>
      </c>
      <c r="G9" s="66">
        <v>0</v>
      </c>
      <c r="H9" s="66"/>
      <c r="I9" s="150"/>
      <c r="J9" s="116"/>
    </row>
    <row r="10" spans="1:10" ht="39.75" customHeight="1">
      <c r="A10" s="83">
        <v>5</v>
      </c>
      <c r="B10" s="115"/>
      <c r="C10" s="95"/>
      <c r="D10" s="95"/>
      <c r="E10" s="149">
        <f>SUM(F10:J10)</f>
        <v>0</v>
      </c>
      <c r="F10" s="66">
        <v>0</v>
      </c>
      <c r="G10" s="66">
        <v>0</v>
      </c>
      <c r="H10" s="66">
        <v>0</v>
      </c>
      <c r="I10" s="150"/>
      <c r="J10" s="116"/>
    </row>
    <row r="11" spans="1:10" s="119" customFormat="1" ht="19.5" customHeight="1">
      <c r="A11" s="415" t="s">
        <v>113</v>
      </c>
      <c r="B11" s="415"/>
      <c r="C11" s="117" t="s">
        <v>114</v>
      </c>
      <c r="D11" s="117" t="s">
        <v>114</v>
      </c>
      <c r="E11" s="151">
        <f aca="true" t="shared" si="0" ref="E11:J11">SUM(E6:E10)</f>
        <v>27988.2</v>
      </c>
      <c r="F11" s="151">
        <f t="shared" si="0"/>
        <v>9292.8</v>
      </c>
      <c r="G11" s="151">
        <f t="shared" si="0"/>
        <v>9292.8</v>
      </c>
      <c r="H11" s="151">
        <f t="shared" si="0"/>
        <v>2305.8</v>
      </c>
      <c r="I11" s="152">
        <f t="shared" si="0"/>
        <v>0</v>
      </c>
      <c r="J11" s="118">
        <f t="shared" si="0"/>
        <v>0</v>
      </c>
    </row>
  </sheetData>
  <sheetProtection/>
  <mergeCells count="8">
    <mergeCell ref="B5:J5"/>
    <mergeCell ref="A11:B11"/>
    <mergeCell ref="A3:A4"/>
    <mergeCell ref="B3:B4"/>
    <mergeCell ref="C3:C4"/>
    <mergeCell ref="D3:D4"/>
    <mergeCell ref="E3:E4"/>
    <mergeCell ref="F3:J3"/>
  </mergeCells>
  <printOptions/>
  <pageMargins left="0.5298611111111111" right="0.2" top="1" bottom="1" header="0.5118055555555555" footer="0.5118055555555555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Księgowość</cp:lastModifiedBy>
  <cp:lastPrinted>2011-10-03T08:53:30Z</cp:lastPrinted>
  <dcterms:created xsi:type="dcterms:W3CDTF">2010-11-05T09:55:12Z</dcterms:created>
  <dcterms:modified xsi:type="dcterms:W3CDTF">2011-10-03T08:53:42Z</dcterms:modified>
  <cp:category/>
  <cp:version/>
  <cp:contentType/>
  <cp:contentStatus/>
</cp:coreProperties>
</file>